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AlgorithmName="SHA-512" workbookHashValue="tvIjL1oMYFyCCEPMJqjK9v0RAaTDy28VTdJiKDFAEuzK+lYRJRLcSTVBaSzgIa2UK9zbswt0VCvdwo4AjhlWUg==" workbookSaltValue="+3c15UNy8xMzvXD3E9dVFg==" workbookSpinCount="100000" lockStructure="1"/>
  <bookViews>
    <workbookView windowWidth="22188" windowHeight="9180" firstSheet="1" activeTab="7"/>
  </bookViews>
  <sheets>
    <sheet name="修改说明" sheetId="1" state="hidden" r:id="rId1"/>
    <sheet name="封面" sheetId="2" r:id="rId2"/>
    <sheet name="内置数据" sheetId="3" state="veryHidden" r:id="rId3"/>
    <sheet name="目录" sheetId="4" r:id="rId4"/>
    <sheet name="表一" sheetId="5" r:id="rId5"/>
    <sheet name="表二" sheetId="6" r:id="rId6"/>
    <sheet name="表三" sheetId="7" r:id="rId7"/>
    <sheet name="表四" sheetId="8" r:id="rId8"/>
    <sheet name="表五" sheetId="9" r:id="rId9"/>
  </sheets>
  <definedNames>
    <definedName name="_xlnm.Print_Area" localSheetId="1">封面!$A$1:E10</definedName>
    <definedName name="_xlnm.Print_Area" localSheetId="3">目录!$A$1:A10</definedName>
    <definedName name="_xlnm.Print_Area" localSheetId="4">表一!$A$1:H35</definedName>
    <definedName name="_xlnm.Print_Titles" localSheetId="5">表二!$4:5</definedName>
    <definedName name="_xlnm.Print_Area" localSheetId="6">表三!$A$1:P32</definedName>
    <definedName name="_xlnm.Print_Area" localSheetId="7">表四!$A$1:P65</definedName>
    <definedName name="_xlnm.Print_Titles" localSheetId="7">表四!$2:6</definedName>
    <definedName name="_xlnm.Print_Area" localSheetId="8">表五!$A$1:P25</definedName>
    <definedName name="_xlnm._FilterDatabase" localSheetId="5" hidden="1">表二!$A$5:$H$34</definedName>
    <definedName name="_xlnm._FilterDatabase" localSheetId="7" hidden="1">表四!$H$7:$H$41</definedName>
    <definedName name="_xlnm._FilterDatabase" localSheetId="2" hidden="1">内置数据!#REF!</definedName>
    <definedName name="BookNameSH" hidden="1">IFERROR(MID(CELL("filename",封面!$A$1),FIND("[",CELL("filename",封面!$A$1))+1,FIND("2025年地方财政预算表（代编口径）_",CELL("filename",封面!$A$1))+26-FIND("[",CELL("filename",封面!$A$1))),"审核不通过，请按封面表 B11 单元格内容重命名工作簿！")</definedName>
    <definedName name="NmSH" hidden="1">ISNUMBER(FIND(BookNameSH,封面!$B$11))</definedName>
    <definedName name="省级" hidden="1">内置数据!$B$2:$B$38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<sst xmlns="http://schemas.openxmlformats.org/spreadsheetml/2006/main" count="599" uniqueCount="496">
  <si>
    <t>表内政府收支功能科目、公式都有大的修改，请务必使用新版填报。</t>
  </si>
  <si>
    <r>
      <rPr>
        <sz val="48"/>
        <rFont val="Times New Roman"/>
        <charset val="134"/>
      </rPr>
      <t>2026</t>
    </r>
    <r>
      <rPr>
        <sz val="48"/>
        <rFont val="方正公文小标宋"/>
        <charset val="134"/>
      </rPr>
      <t>年地方财政预算表</t>
    </r>
  </si>
  <si>
    <t>填报地区：自贸区营口片区</t>
  </si>
  <si>
    <t>联系人：</t>
  </si>
  <si>
    <t>联系电话：</t>
  </si>
  <si>
    <t>请复制右边单元格内字符串命名文件：</t>
  </si>
  <si>
    <r>
      <rPr>
        <sz val="12"/>
        <color indexed="10"/>
        <rFont val="宋体"/>
        <charset val="134"/>
      </rPr>
      <t>注：</t>
    </r>
    <r>
      <rPr>
        <sz val="12"/>
        <color indexed="10"/>
        <rFont val="Times New Roman"/>
        <charset val="134"/>
      </rPr>
      <t>A1</t>
    </r>
    <r>
      <rPr>
        <sz val="12"/>
        <color indexed="10"/>
        <rFont val="宋体"/>
        <charset val="134"/>
      </rPr>
      <t>、</t>
    </r>
    <r>
      <rPr>
        <sz val="12"/>
        <color indexed="10"/>
        <rFont val="Times New Roman"/>
        <charset val="134"/>
      </rPr>
      <t>A2</t>
    </r>
    <r>
      <rPr>
        <sz val="12"/>
        <color indexed="10"/>
        <rFont val="宋体"/>
        <charset val="134"/>
      </rPr>
      <t>单元格无错误提示才可上报。</t>
    </r>
  </si>
  <si>
    <t>省级</t>
  </si>
  <si>
    <t>11_北京市</t>
  </si>
  <si>
    <t>11_北京</t>
  </si>
  <si>
    <t>12_天津市</t>
  </si>
  <si>
    <t>12_天津</t>
  </si>
  <si>
    <t>13_河北省</t>
  </si>
  <si>
    <t>13_河北</t>
  </si>
  <si>
    <t>14_山西省</t>
  </si>
  <si>
    <t>14_山西</t>
  </si>
  <si>
    <t>15_内蒙古自治区</t>
  </si>
  <si>
    <t>15_内蒙古</t>
  </si>
  <si>
    <t>21_辽宁省</t>
  </si>
  <si>
    <t>21_辽宁</t>
  </si>
  <si>
    <t>2102_大连市</t>
  </si>
  <si>
    <t>2102_大连</t>
  </si>
  <si>
    <t>22_吉林省</t>
  </si>
  <si>
    <t>22_吉林</t>
  </si>
  <si>
    <t>23_黑龙江省</t>
  </si>
  <si>
    <t>23_黑龙江</t>
  </si>
  <si>
    <t>31_上海市</t>
  </si>
  <si>
    <t>31_上海</t>
  </si>
  <si>
    <t>32_江苏省</t>
  </si>
  <si>
    <t>32_江苏</t>
  </si>
  <si>
    <t>33_浙江省</t>
  </si>
  <si>
    <t>33_浙江</t>
  </si>
  <si>
    <t>3302_宁波市</t>
  </si>
  <si>
    <t>3302_宁波</t>
  </si>
  <si>
    <t>34_安徽省</t>
  </si>
  <si>
    <t>34_安徽</t>
  </si>
  <si>
    <t>35_福建省</t>
  </si>
  <si>
    <t>35_福建</t>
  </si>
  <si>
    <t>3502_厦门市</t>
  </si>
  <si>
    <t>3502_厦门</t>
  </si>
  <si>
    <t>36_江西省</t>
  </si>
  <si>
    <t>36_江西</t>
  </si>
  <si>
    <t>37_山东省</t>
  </si>
  <si>
    <t>37_山东</t>
  </si>
  <si>
    <t>3702_青岛市</t>
  </si>
  <si>
    <t>3702_青岛</t>
  </si>
  <si>
    <t>41_河南省</t>
  </si>
  <si>
    <t>41_河南</t>
  </si>
  <si>
    <t>42_湖北省</t>
  </si>
  <si>
    <t>42_湖北</t>
  </si>
  <si>
    <t>43_湖南省</t>
  </si>
  <si>
    <t>43_湖南</t>
  </si>
  <si>
    <t>44_广东省</t>
  </si>
  <si>
    <t>44_广东</t>
  </si>
  <si>
    <t>4403_深圳市</t>
  </si>
  <si>
    <t>4403_深圳</t>
  </si>
  <si>
    <t>45_广西壮族自治区</t>
  </si>
  <si>
    <t>45_广西</t>
  </si>
  <si>
    <t>46_海南省</t>
  </si>
  <si>
    <t>46_海南</t>
  </si>
  <si>
    <t>50_重庆市</t>
  </si>
  <si>
    <t>50_重庆</t>
  </si>
  <si>
    <t>51_四川省</t>
  </si>
  <si>
    <t>51_四川</t>
  </si>
  <si>
    <t>52_贵州省</t>
  </si>
  <si>
    <t>52_贵州</t>
  </si>
  <si>
    <t>53_云南省</t>
  </si>
  <si>
    <t>53_云南</t>
  </si>
  <si>
    <t>54_西藏自治区</t>
  </si>
  <si>
    <t>54_西藏</t>
  </si>
  <si>
    <t>61_陕西省</t>
  </si>
  <si>
    <t>61_陕西</t>
  </si>
  <si>
    <t>62_甘肃省</t>
  </si>
  <si>
    <t>62_甘肃</t>
  </si>
  <si>
    <t>63_青海省</t>
  </si>
  <si>
    <t>63_青海</t>
  </si>
  <si>
    <t>64_宁夏回族自治区</t>
  </si>
  <si>
    <t>64_宁夏</t>
  </si>
  <si>
    <t>65_新疆维吾尔自治区</t>
  </si>
  <si>
    <t>65_新疆</t>
  </si>
  <si>
    <t>66_新疆生产建设兵团</t>
  </si>
  <si>
    <t>66_兵团</t>
  </si>
  <si>
    <t>目  录</t>
  </si>
  <si>
    <r>
      <rPr>
        <sz val="16"/>
        <rFont val="Times New Roman"/>
        <charset val="134"/>
      </rPr>
      <t xml:space="preserve">            </t>
    </r>
    <r>
      <rPr>
        <sz val="16"/>
        <rFont val="方正小标宋简体"/>
        <charset val="134"/>
      </rPr>
      <t>表一</t>
    </r>
    <r>
      <rPr>
        <sz val="16"/>
        <rFont val="Times New Roman"/>
        <charset val="134"/>
      </rPr>
      <t xml:space="preserve"> 2026</t>
    </r>
    <r>
      <rPr>
        <sz val="16"/>
        <rFont val="方正小标宋简体"/>
        <charset val="134"/>
      </rPr>
      <t>年一般公共预算收入表</t>
    </r>
  </si>
  <si>
    <r>
      <rPr>
        <sz val="16"/>
        <rFont val="Times New Roman"/>
        <charset val="134"/>
      </rPr>
      <t xml:space="preserve">            </t>
    </r>
    <r>
      <rPr>
        <sz val="16"/>
        <rFont val="方正小标宋简体"/>
        <charset val="134"/>
      </rPr>
      <t>表二</t>
    </r>
    <r>
      <rPr>
        <sz val="16"/>
        <rFont val="Times New Roman"/>
        <charset val="134"/>
      </rPr>
      <t xml:space="preserve"> 2026</t>
    </r>
    <r>
      <rPr>
        <sz val="16"/>
        <rFont val="方正小标宋简体"/>
        <charset val="134"/>
      </rPr>
      <t>年一般公共预算支出表</t>
    </r>
  </si>
  <si>
    <r>
      <rPr>
        <sz val="16"/>
        <rFont val="Times New Roman"/>
        <charset val="134"/>
      </rPr>
      <t xml:space="preserve">            </t>
    </r>
    <r>
      <rPr>
        <sz val="16"/>
        <rFont val="方正小标宋简体"/>
        <charset val="134"/>
      </rPr>
      <t>表三</t>
    </r>
    <r>
      <rPr>
        <sz val="16"/>
        <rFont val="Times New Roman"/>
        <charset val="134"/>
      </rPr>
      <t xml:space="preserve"> 2026</t>
    </r>
    <r>
      <rPr>
        <sz val="16"/>
        <rFont val="方正小标宋简体"/>
        <charset val="134"/>
      </rPr>
      <t>年一般公共预算收支平衡表</t>
    </r>
  </si>
  <si>
    <r>
      <rPr>
        <sz val="16"/>
        <rFont val="Times New Roman"/>
        <charset val="134"/>
      </rPr>
      <t xml:space="preserve">            </t>
    </r>
    <r>
      <rPr>
        <sz val="16"/>
        <rFont val="方正小标宋简体"/>
        <charset val="134"/>
      </rPr>
      <t>表四</t>
    </r>
    <r>
      <rPr>
        <sz val="16"/>
        <rFont val="Times New Roman"/>
        <charset val="134"/>
      </rPr>
      <t xml:space="preserve"> 2026</t>
    </r>
    <r>
      <rPr>
        <sz val="16"/>
        <rFont val="方正小标宋简体"/>
        <charset val="134"/>
      </rPr>
      <t>年政府性基金预算收支表</t>
    </r>
  </si>
  <si>
    <r>
      <rPr>
        <sz val="16"/>
        <rFont val="Times New Roman"/>
        <charset val="134"/>
      </rPr>
      <t xml:space="preserve">            </t>
    </r>
    <r>
      <rPr>
        <sz val="16"/>
        <rFont val="方正小标宋简体"/>
        <charset val="134"/>
      </rPr>
      <t>表五</t>
    </r>
    <r>
      <rPr>
        <sz val="16"/>
        <rFont val="Times New Roman"/>
        <charset val="134"/>
      </rPr>
      <t xml:space="preserve"> 2026</t>
    </r>
    <r>
      <rPr>
        <sz val="16"/>
        <rFont val="方正小标宋简体"/>
        <charset val="134"/>
      </rPr>
      <t>年国有资本经营预算收支表</t>
    </r>
  </si>
  <si>
    <t>表一</t>
  </si>
  <si>
    <r>
      <rPr>
        <sz val="18"/>
        <rFont val="Times New Roman"/>
        <charset val="134"/>
      </rPr>
      <t>2026</t>
    </r>
    <r>
      <rPr>
        <sz val="18"/>
        <rFont val="仿宋_GB2312"/>
        <charset val="134"/>
      </rPr>
      <t>年一般公共预算收入表</t>
    </r>
  </si>
  <si>
    <t>单位：万元</t>
  </si>
  <si>
    <r>
      <rPr>
        <sz val="12"/>
        <rFont val="黑体"/>
        <charset val="134"/>
      </rPr>
      <t>项目</t>
    </r>
  </si>
  <si>
    <t>上年
预算数</t>
  </si>
  <si>
    <t>调整
预算数</t>
  </si>
  <si>
    <r>
      <rPr>
        <sz val="12"/>
        <rFont val="黑体"/>
        <charset val="134"/>
      </rPr>
      <t>上年预计
执行数</t>
    </r>
    <r>
      <rPr>
        <sz val="12"/>
        <rFont val="Times New Roman"/>
        <charset val="134"/>
      </rPr>
      <t xml:space="preserve"> </t>
    </r>
  </si>
  <si>
    <r>
      <rPr>
        <sz val="12"/>
        <rFont val="黑体"/>
        <charset val="134"/>
      </rPr>
      <t>预算数</t>
    </r>
  </si>
  <si>
    <r>
      <rPr>
        <sz val="12"/>
        <rFont val="黑体"/>
        <charset val="134"/>
      </rPr>
      <t>代码</t>
    </r>
  </si>
  <si>
    <r>
      <rPr>
        <sz val="12"/>
        <rFont val="黑体"/>
        <charset val="134"/>
      </rPr>
      <t>名称</t>
    </r>
  </si>
  <si>
    <r>
      <rPr>
        <sz val="12"/>
        <rFont val="黑体"/>
        <charset val="134"/>
      </rPr>
      <t>金额</t>
    </r>
  </si>
  <si>
    <r>
      <rPr>
        <sz val="12"/>
        <rFont val="黑体"/>
        <charset val="134"/>
      </rPr>
      <t>为上年
预算数
的</t>
    </r>
    <r>
      <rPr>
        <sz val="12"/>
        <rFont val="Times New Roman"/>
        <charset val="134"/>
      </rPr>
      <t>%</t>
    </r>
  </si>
  <si>
    <r>
      <rPr>
        <sz val="12"/>
        <rFont val="黑体"/>
        <charset val="134"/>
      </rPr>
      <t>为上年
预计执行
数的</t>
    </r>
    <r>
      <rPr>
        <sz val="12"/>
        <rFont val="Times New Roman"/>
        <charset val="134"/>
      </rPr>
      <t>%</t>
    </r>
  </si>
  <si>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</si>
  <si>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</si>
  <si>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</si>
  <si>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</si>
  <si>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</si>
  <si>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</si>
  <si>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</si>
  <si>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</si>
  <si>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</si>
  <si>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</si>
  <si>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</si>
  <si>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</si>
  <si>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</si>
  <si>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</si>
  <si>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</si>
  <si>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</si>
  <si>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</si>
  <si>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</si>
  <si>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</si>
  <si>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</si>
  <si>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</si>
  <si>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</si>
  <si>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</si>
  <si>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</si>
  <si>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</si>
  <si>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</si>
  <si>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</si>
  <si>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</si>
  <si>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</si>
  <si>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</si>
  <si>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</si>
  <si>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</si>
  <si>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</si>
  <si>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</si>
  <si>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</si>
  <si>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</si>
  <si>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</si>
  <si>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</si>
  <si>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</si>
  <si>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</si>
  <si>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</si>
  <si>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</si>
  <si>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</si>
  <si>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</si>
  <si>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</si>
  <si>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</si>
  <si>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</si>
  <si>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</si>
  <si>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</si>
  <si>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</si>
  <si>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收入总计</t>
  </si>
  <si>
    <t>表二</t>
  </si>
  <si>
    <t xml:space="preserve"> </t>
  </si>
  <si>
    <r>
      <rPr>
        <sz val="18"/>
        <rFont val="Times New Roman"/>
        <charset val="134"/>
      </rPr>
      <t>2026</t>
    </r>
    <r>
      <rPr>
        <sz val="18"/>
        <rFont val="仿宋_GB2312"/>
        <charset val="134"/>
      </rPr>
      <t>年一般公共预算支出表</t>
    </r>
  </si>
  <si>
    <r>
      <rPr>
        <sz val="12"/>
        <rFont val="仿宋_GB2312"/>
        <charset val="134"/>
      </rPr>
      <t>单位：万元</t>
    </r>
  </si>
  <si>
    <t>项目</t>
  </si>
  <si>
    <t>代
码</t>
  </si>
  <si>
    <t>名称</t>
  </si>
  <si>
    <t>201</t>
  </si>
  <si>
    <r>
      <rPr>
        <sz val="12"/>
        <rFont val="仿宋_GB2312"/>
        <charset val="134"/>
      </rPr>
      <t>一般公共服务支出</t>
    </r>
  </si>
  <si>
    <t>202</t>
  </si>
  <si>
    <r>
      <rPr>
        <sz val="12"/>
        <rFont val="仿宋_GB2312"/>
        <charset val="134"/>
      </rPr>
      <t>外交支出</t>
    </r>
  </si>
  <si>
    <t>203</t>
  </si>
  <si>
    <r>
      <rPr>
        <sz val="12"/>
        <rFont val="仿宋_GB2312"/>
        <charset val="134"/>
      </rPr>
      <t>国防支出</t>
    </r>
  </si>
  <si>
    <t>204</t>
  </si>
  <si>
    <r>
      <rPr>
        <sz val="12"/>
        <rFont val="仿宋_GB2312"/>
        <charset val="134"/>
      </rPr>
      <t>公共安全支出</t>
    </r>
  </si>
  <si>
    <t>205</t>
  </si>
  <si>
    <r>
      <rPr>
        <sz val="12"/>
        <rFont val="仿宋_GB2312"/>
        <charset val="134"/>
      </rPr>
      <t>教育支出</t>
    </r>
  </si>
  <si>
    <t>206</t>
  </si>
  <si>
    <r>
      <rPr>
        <sz val="12"/>
        <rFont val="仿宋_GB2312"/>
        <charset val="134"/>
      </rPr>
      <t>科学技术支出</t>
    </r>
  </si>
  <si>
    <t>207</t>
  </si>
  <si>
    <r>
      <rPr>
        <sz val="12"/>
        <rFont val="仿宋_GB2312"/>
        <charset val="134"/>
      </rPr>
      <t>文化旅游体育与传媒支出</t>
    </r>
  </si>
  <si>
    <t>208</t>
  </si>
  <si>
    <r>
      <rPr>
        <sz val="12"/>
        <rFont val="仿宋_GB2312"/>
        <charset val="134"/>
      </rPr>
      <t>社会保障和就业支出</t>
    </r>
  </si>
  <si>
    <t>210</t>
  </si>
  <si>
    <r>
      <rPr>
        <sz val="12"/>
        <rFont val="仿宋_GB2312"/>
        <charset val="134"/>
      </rPr>
      <t>卫生健康支出</t>
    </r>
  </si>
  <si>
    <t>211</t>
  </si>
  <si>
    <r>
      <rPr>
        <sz val="12"/>
        <rFont val="仿宋_GB2312"/>
        <charset val="134"/>
      </rPr>
      <t>节能环保支出</t>
    </r>
  </si>
  <si>
    <t>212</t>
  </si>
  <si>
    <r>
      <rPr>
        <sz val="12"/>
        <rFont val="仿宋_GB2312"/>
        <charset val="134"/>
      </rPr>
      <t>城乡社区支出</t>
    </r>
  </si>
  <si>
    <t>213</t>
  </si>
  <si>
    <r>
      <rPr>
        <sz val="12"/>
        <rFont val="仿宋_GB2312"/>
        <charset val="134"/>
      </rPr>
      <t>农林水支出</t>
    </r>
  </si>
  <si>
    <t>214</t>
  </si>
  <si>
    <r>
      <rPr>
        <sz val="12"/>
        <rFont val="仿宋_GB2312"/>
        <charset val="134"/>
      </rPr>
      <t>交通运输支出</t>
    </r>
  </si>
  <si>
    <t>215</t>
  </si>
  <si>
    <r>
      <rPr>
        <sz val="12"/>
        <rFont val="仿宋_GB2312"/>
        <charset val="134"/>
      </rPr>
      <t>资源勘探工业信息等支出</t>
    </r>
  </si>
  <si>
    <t>216</t>
  </si>
  <si>
    <r>
      <rPr>
        <sz val="12"/>
        <rFont val="仿宋_GB2312"/>
        <charset val="134"/>
      </rPr>
      <t>商业服务业等支出</t>
    </r>
  </si>
  <si>
    <t>217</t>
  </si>
  <si>
    <r>
      <rPr>
        <sz val="12"/>
        <rFont val="仿宋_GB2312"/>
        <charset val="134"/>
      </rPr>
      <t>金融支出</t>
    </r>
  </si>
  <si>
    <t>219</t>
  </si>
  <si>
    <r>
      <rPr>
        <sz val="12"/>
        <rFont val="仿宋_GB2312"/>
        <charset val="134"/>
      </rPr>
      <t>援助其他地区支出</t>
    </r>
  </si>
  <si>
    <t>220</t>
  </si>
  <si>
    <r>
      <rPr>
        <sz val="12"/>
        <rFont val="仿宋_GB2312"/>
        <charset val="134"/>
      </rPr>
      <t>自然资源海洋气象等支出</t>
    </r>
  </si>
  <si>
    <t>221</t>
  </si>
  <si>
    <r>
      <rPr>
        <sz val="12"/>
        <rFont val="仿宋_GB2312"/>
        <charset val="134"/>
      </rPr>
      <t>住房保障支出</t>
    </r>
  </si>
  <si>
    <t>222</t>
  </si>
  <si>
    <r>
      <rPr>
        <sz val="12"/>
        <rFont val="仿宋_GB2312"/>
        <charset val="134"/>
      </rPr>
      <t>粮油物资储备支出</t>
    </r>
  </si>
  <si>
    <t>224</t>
  </si>
  <si>
    <r>
      <rPr>
        <sz val="12"/>
        <rFont val="仿宋_GB2312"/>
        <charset val="134"/>
      </rPr>
      <t>灾害防治及应急管理支出</t>
    </r>
  </si>
  <si>
    <t>227</t>
  </si>
  <si>
    <r>
      <rPr>
        <sz val="12"/>
        <rFont val="仿宋_GB2312"/>
        <charset val="134"/>
      </rPr>
      <t>预备费</t>
    </r>
  </si>
  <si>
    <t>229</t>
  </si>
  <si>
    <r>
      <rPr>
        <sz val="12"/>
        <rFont val="仿宋_GB2312"/>
        <charset val="134"/>
      </rPr>
      <t>其他支出</t>
    </r>
  </si>
  <si>
    <t>232</t>
  </si>
  <si>
    <r>
      <rPr>
        <sz val="12"/>
        <rFont val="仿宋_GB2312"/>
        <charset val="134"/>
      </rPr>
      <t>债务付息支出</t>
    </r>
  </si>
  <si>
    <t>233</t>
  </si>
  <si>
    <r>
      <rPr>
        <sz val="12"/>
        <rFont val="仿宋_GB2312"/>
        <charset val="134"/>
      </rPr>
      <t>债务发行费用支出</t>
    </r>
  </si>
  <si>
    <r>
      <rPr>
        <b/>
        <sz val="12"/>
        <rFont val="仿宋_GB2312"/>
        <charset val="134"/>
      </rPr>
      <t>支出总计</t>
    </r>
  </si>
  <si>
    <t>表三</t>
  </si>
  <si>
    <r>
      <rPr>
        <sz val="18"/>
        <rFont val="Times New Roman"/>
        <charset val="134"/>
      </rPr>
      <t>2026</t>
    </r>
    <r>
      <rPr>
        <sz val="18"/>
        <rFont val="仿宋_GB2312"/>
        <charset val="134"/>
      </rPr>
      <t>年一般公共预算收支平衡表</t>
    </r>
  </si>
  <si>
    <t>收入</t>
  </si>
  <si>
    <t>支出</t>
  </si>
  <si>
    <t>科目
编码</t>
  </si>
  <si>
    <r>
      <rPr>
        <b/>
        <sz val="12"/>
        <rFont val="仿宋_GB2312"/>
        <charset val="134"/>
      </rPr>
      <t>地方本级收入合计</t>
    </r>
  </si>
  <si>
    <r>
      <rPr>
        <b/>
        <sz val="12"/>
        <rFont val="仿宋_GB2312"/>
        <charset val="134"/>
      </rPr>
      <t>地方本级支出合计</t>
    </r>
  </si>
  <si>
    <t>110</t>
  </si>
  <si>
    <r>
      <rPr>
        <b/>
        <sz val="12"/>
        <rFont val="仿宋_GB2312"/>
        <charset val="134"/>
      </rPr>
      <t>转移性收入</t>
    </r>
  </si>
  <si>
    <t>230</t>
  </si>
  <si>
    <r>
      <rPr>
        <b/>
        <sz val="12"/>
        <rFont val="仿宋_GB2312"/>
        <charset val="134"/>
      </rPr>
      <t>转移性支出</t>
    </r>
  </si>
  <si>
    <r>
      <rPr>
        <sz val="12"/>
        <rFont val="仿宋_GB2312"/>
        <charset val="134"/>
      </rPr>
      <t>上级补助收入</t>
    </r>
  </si>
  <si>
    <t>23006</t>
  </si>
  <si>
    <r>
      <rPr>
        <sz val="12"/>
        <rFont val="仿宋_GB2312"/>
        <charset val="134"/>
      </rPr>
      <t>上解支出</t>
    </r>
  </si>
  <si>
    <t>11001</t>
  </si>
  <si>
    <r>
      <rPr>
        <sz val="12"/>
        <rFont val="仿宋_GB2312"/>
        <charset val="134"/>
      </rPr>
      <t>返还性收入</t>
    </r>
  </si>
  <si>
    <t>2300601</t>
  </si>
  <si>
    <r>
      <rPr>
        <sz val="12"/>
        <rFont val="仿宋_GB2312"/>
        <charset val="134"/>
      </rPr>
      <t>体制上解支出</t>
    </r>
  </si>
  <si>
    <t>11002</t>
  </si>
  <si>
    <r>
      <rPr>
        <sz val="12"/>
        <rFont val="仿宋_GB2312"/>
        <charset val="134"/>
      </rPr>
      <t>一般性转移支付收入</t>
    </r>
  </si>
  <si>
    <t>2300602</t>
  </si>
  <si>
    <r>
      <rPr>
        <sz val="12"/>
        <rFont val="仿宋_GB2312"/>
        <charset val="134"/>
      </rPr>
      <t>专项上解支出</t>
    </r>
  </si>
  <si>
    <t>11003</t>
  </si>
  <si>
    <r>
      <rPr>
        <sz val="12"/>
        <rFont val="仿宋_GB2312"/>
        <charset val="134"/>
      </rPr>
      <t>专项转移支付收入</t>
    </r>
  </si>
  <si>
    <t>23008</t>
  </si>
  <si>
    <r>
      <rPr>
        <sz val="12"/>
        <rFont val="仿宋_GB2312"/>
        <charset val="134"/>
      </rPr>
      <t>调出资金</t>
    </r>
  </si>
  <si>
    <t>11008</t>
  </si>
  <si>
    <r>
      <rPr>
        <sz val="12"/>
        <rFont val="仿宋_GB2312"/>
        <charset val="134"/>
      </rPr>
      <t>上年结余收入</t>
    </r>
  </si>
  <si>
    <t>23009</t>
  </si>
  <si>
    <r>
      <rPr>
        <sz val="12"/>
        <rFont val="仿宋_GB2312"/>
        <charset val="134"/>
      </rPr>
      <t>年终结余</t>
    </r>
  </si>
  <si>
    <t>2300901</t>
  </si>
  <si>
    <r>
      <rPr>
        <sz val="12"/>
        <rFont val="仿宋_GB2312"/>
        <charset val="134"/>
      </rPr>
      <t>一般公共预算年终结余</t>
    </r>
  </si>
  <si>
    <t>23015</t>
  </si>
  <si>
    <r>
      <rPr>
        <sz val="12"/>
        <rFont val="仿宋_GB2312"/>
        <charset val="134"/>
      </rPr>
      <t>安排预算稳定调节基金</t>
    </r>
  </si>
  <si>
    <t>11009</t>
  </si>
  <si>
    <r>
      <rPr>
        <sz val="12"/>
        <rFont val="仿宋_GB2312"/>
        <charset val="134"/>
      </rPr>
      <t>调入资金</t>
    </r>
  </si>
  <si>
    <t>23016</t>
  </si>
  <si>
    <r>
      <rPr>
        <sz val="12"/>
        <rFont val="仿宋_GB2312"/>
        <charset val="134"/>
      </rPr>
      <t>补充预算周转金</t>
    </r>
  </si>
  <si>
    <t>1100901</t>
  </si>
  <si>
    <r>
      <rPr>
        <sz val="12"/>
        <rFont val="仿宋_GB2312"/>
        <charset val="134"/>
      </rPr>
      <t>调入一般公共预算资金</t>
    </r>
  </si>
  <si>
    <t>23021</t>
  </si>
  <si>
    <r>
      <rPr>
        <sz val="12"/>
        <rFont val="仿宋_GB2312"/>
        <charset val="134"/>
      </rPr>
      <t>区域间转移性支出</t>
    </r>
  </si>
  <si>
    <t>110090102</t>
  </si>
  <si>
    <r>
      <rPr>
        <sz val="12"/>
        <rFont val="仿宋_GB2312"/>
        <charset val="134"/>
      </rPr>
      <t>从政府性基金预算调入一般公共预算</t>
    </r>
  </si>
  <si>
    <t>2302101</t>
  </si>
  <si>
    <t>110090103</t>
  </si>
  <si>
    <r>
      <rPr>
        <sz val="12"/>
        <rFont val="仿宋_GB2312"/>
        <charset val="134"/>
      </rPr>
      <t>从国有资本经营预算调入一般公共预算</t>
    </r>
  </si>
  <si>
    <t>2302102</t>
  </si>
  <si>
    <r>
      <rPr>
        <sz val="12"/>
        <rFont val="仿宋_GB2312"/>
        <charset val="134"/>
      </rPr>
      <t>生态保护补偿转移性支出</t>
    </r>
  </si>
  <si>
    <t>110090199</t>
  </si>
  <si>
    <r>
      <rPr>
        <sz val="12"/>
        <rFont val="仿宋_GB2312"/>
        <charset val="134"/>
      </rPr>
      <t>从其他资金调入一般公共预算</t>
    </r>
  </si>
  <si>
    <t>2302103</t>
  </si>
  <si>
    <r>
      <rPr>
        <sz val="12"/>
        <rFont val="仿宋_GB2312"/>
        <charset val="134"/>
      </rPr>
      <t>土地指标调剂转移性支出</t>
    </r>
  </si>
  <si>
    <t>11015</t>
  </si>
  <si>
    <r>
      <rPr>
        <sz val="12"/>
        <rFont val="仿宋_GB2312"/>
        <charset val="134"/>
      </rPr>
      <t>动用预算稳定调节基金</t>
    </r>
  </si>
  <si>
    <t>2302199</t>
  </si>
  <si>
    <r>
      <rPr>
        <sz val="12"/>
        <rFont val="仿宋_GB2312"/>
        <charset val="134"/>
      </rPr>
      <t>其他转移性支出</t>
    </r>
  </si>
  <si>
    <t>11021</t>
  </si>
  <si>
    <r>
      <rPr>
        <sz val="12"/>
        <rFont val="仿宋_GB2312"/>
        <charset val="134"/>
      </rPr>
      <t>区域间转移支付收入</t>
    </r>
  </si>
  <si>
    <t>1102101</t>
  </si>
  <si>
    <r>
      <rPr>
        <sz val="12"/>
        <rFont val="仿宋_GB2312"/>
        <charset val="134"/>
      </rPr>
      <t>接受其他地区援助收入</t>
    </r>
  </si>
  <si>
    <t>1102102</t>
  </si>
  <si>
    <r>
      <rPr>
        <sz val="12"/>
        <rFont val="仿宋_GB2312"/>
        <charset val="134"/>
      </rPr>
      <t>生态保护补偿转移性收入</t>
    </r>
  </si>
  <si>
    <t>1102103</t>
  </si>
  <si>
    <r>
      <rPr>
        <sz val="12"/>
        <rFont val="仿宋_GB2312"/>
        <charset val="134"/>
      </rPr>
      <t>土地指标调剂转移性收入</t>
    </r>
  </si>
  <si>
    <t>1102199</t>
  </si>
  <si>
    <r>
      <rPr>
        <sz val="12"/>
        <rFont val="仿宋_GB2312"/>
        <charset val="134"/>
      </rPr>
      <t>其他转移性收入</t>
    </r>
  </si>
  <si>
    <t>105</t>
  </si>
  <si>
    <r>
      <rPr>
        <sz val="12"/>
        <rFont val="仿宋_GB2312"/>
        <charset val="134"/>
      </rPr>
      <t>债务收入</t>
    </r>
  </si>
  <si>
    <t>231</t>
  </si>
  <si>
    <r>
      <rPr>
        <sz val="12"/>
        <rFont val="仿宋_GB2312"/>
        <charset val="134"/>
      </rPr>
      <t>债务还本支出</t>
    </r>
  </si>
  <si>
    <t>10504</t>
  </si>
  <si>
    <r>
      <rPr>
        <sz val="12"/>
        <rFont val="仿宋_GB2312"/>
        <charset val="134"/>
      </rPr>
      <t>地方政府债务收入</t>
    </r>
  </si>
  <si>
    <t>23103</t>
  </si>
  <si>
    <r>
      <rPr>
        <sz val="12"/>
        <rFont val="仿宋_GB2312"/>
        <charset val="134"/>
      </rPr>
      <t>地方政府一般债务还本支出</t>
    </r>
  </si>
  <si>
    <t>1050401</t>
  </si>
  <si>
    <r>
      <rPr>
        <sz val="12"/>
        <rFont val="仿宋_GB2312"/>
        <charset val="134"/>
      </rPr>
      <t>一般债务收入</t>
    </r>
  </si>
  <si>
    <r>
      <rPr>
        <b/>
        <sz val="12"/>
        <rFont val="仿宋_GB2312"/>
        <charset val="134"/>
      </rPr>
      <t>收入总计</t>
    </r>
  </si>
  <si>
    <t>表四</t>
  </si>
  <si>
    <r>
      <rPr>
        <sz val="18"/>
        <rFont val="Times New Roman"/>
        <charset val="134"/>
      </rPr>
      <t>2026</t>
    </r>
    <r>
      <rPr>
        <sz val="18"/>
        <rFont val="仿宋_GB2312"/>
        <charset val="134"/>
      </rPr>
      <t>年政府性基金预算收支表</t>
    </r>
  </si>
  <si>
    <t>10301</t>
  </si>
  <si>
    <t>政府性基金收入</t>
  </si>
  <si>
    <t>教育支出</t>
  </si>
  <si>
    <t>1030102</t>
  </si>
  <si>
    <t>农网还贷资金收入</t>
  </si>
  <si>
    <t>科学技术支出</t>
  </si>
  <si>
    <t>103010202</t>
  </si>
  <si>
    <t>地方农网还贷资金收入</t>
  </si>
  <si>
    <t>文化旅游体育与传媒支出</t>
  </si>
  <si>
    <t>1030112</t>
  </si>
  <si>
    <t>海南省高等级公路车辆通行附加费收入</t>
  </si>
  <si>
    <t>社会保障和就业支出</t>
  </si>
  <si>
    <t>1030129</t>
  </si>
  <si>
    <t>国家电影事业发展专项资金收入</t>
  </si>
  <si>
    <t>卫生健康支出</t>
  </si>
  <si>
    <t>1030146</t>
  </si>
  <si>
    <t>国有土地收益基金收入</t>
  </si>
  <si>
    <t>节能环保支出</t>
  </si>
  <si>
    <t>1030147</t>
  </si>
  <si>
    <t>农业土地开发资金收入</t>
  </si>
  <si>
    <t>城乡社区支出</t>
  </si>
  <si>
    <t>1030148</t>
  </si>
  <si>
    <t>国有土地使用权出让收入</t>
  </si>
  <si>
    <t>农林水支出</t>
  </si>
  <si>
    <t>103014801</t>
  </si>
  <si>
    <t>土地出让价款收入</t>
  </si>
  <si>
    <t>交通运输支出</t>
  </si>
  <si>
    <t>103014802</t>
  </si>
  <si>
    <t>补缴的土地价款</t>
  </si>
  <si>
    <t>资源勘探工业信息等支出</t>
  </si>
  <si>
    <t>103014803</t>
  </si>
  <si>
    <t>划拨土地收入</t>
  </si>
  <si>
    <t>金融支出</t>
  </si>
  <si>
    <t>103014898</t>
  </si>
  <si>
    <t>缴纳新增建设用地土地有偿使用费</t>
  </si>
  <si>
    <t>自然资源海洋气象等支出</t>
  </si>
  <si>
    <t>103014899</t>
  </si>
  <si>
    <t>其他土地出让收入</t>
  </si>
  <si>
    <t>住房保障支出</t>
  </si>
  <si>
    <t>1030150</t>
  </si>
  <si>
    <t>大中型水库库区基金收入</t>
  </si>
  <si>
    <t>粮油物资储备支出</t>
  </si>
  <si>
    <t>103015002</t>
  </si>
  <si>
    <t>地方大中型水库库区基金收入</t>
  </si>
  <si>
    <t>灾害防治及应急管理支出</t>
  </si>
  <si>
    <t>1030155</t>
  </si>
  <si>
    <t>彩票公益金收入</t>
  </si>
  <si>
    <t>其他支出</t>
  </si>
  <si>
    <t>103015501</t>
  </si>
  <si>
    <t>福利彩票公益金收入</t>
  </si>
  <si>
    <t>债务付息支出</t>
  </si>
  <si>
    <t>103015502</t>
  </si>
  <si>
    <t>体育彩票公益金收入</t>
  </si>
  <si>
    <t>债务发行费用支出</t>
  </si>
  <si>
    <t>1030156</t>
  </si>
  <si>
    <t>城市基础设施配套费收入</t>
  </si>
  <si>
    <t>234</t>
  </si>
  <si>
    <t>抗疫特别国债安排的支出</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</si>
  <si>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</si>
  <si>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</si>
  <si>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</si>
  <si>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</si>
  <si>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</si>
  <si>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</si>
  <si>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</si>
  <si>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</si>
  <si>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</si>
  <si>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</si>
  <si>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</si>
  <si>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</si>
  <si>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</si>
  <si>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</si>
  <si>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</si>
  <si>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</si>
  <si>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</si>
  <si>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</si>
  <si>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</si>
  <si>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</si>
  <si>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</si>
  <si>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</si>
  <si>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</si>
  <si>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r>
      <rPr>
        <sz val="12"/>
        <rFont val="仿宋_GB2312"/>
        <charset val="134"/>
      </rPr>
      <t> </t>
    </r>
    <r>
      <rPr>
        <sz val="12"/>
        <rFont val="仿宋_GB2312"/>
        <charset val="134"/>
      </rPr>
      <t>耕地保护考核奖惩基金收入</t>
    </r>
  </si>
  <si>
    <t>1030183</t>
  </si>
  <si>
    <r>
      <rPr>
        <sz val="12"/>
        <rFont val="仿宋_GB2312"/>
        <charset val="134"/>
      </rPr>
      <t> </t>
    </r>
    <r>
      <rPr>
        <sz val="12"/>
        <rFont val="仿宋_GB2312"/>
        <charset val="134"/>
      </rPr>
      <t>超长期特别国债财务基金收入</t>
    </r>
  </si>
  <si>
    <t>1030199</t>
  </si>
  <si>
    <t>其他政府性基金收入</t>
  </si>
  <si>
    <t>10310</t>
  </si>
  <si>
    <t>专项债务对应项目专项收入</t>
  </si>
  <si>
    <t>地方本级收入合计</t>
  </si>
  <si>
    <t>地方本级支出合计</t>
  </si>
  <si>
    <t>转移性收入</t>
  </si>
  <si>
    <t>转移性支出</t>
  </si>
  <si>
    <t>11004</t>
  </si>
  <si>
    <t>政府性基金转移支付收入</t>
  </si>
  <si>
    <t>上解支出</t>
  </si>
  <si>
    <t>上年结余收入</t>
  </si>
  <si>
    <t>2300603</t>
  </si>
  <si>
    <t>政府性基金上解支出</t>
  </si>
  <si>
    <t>1100802</t>
  </si>
  <si>
    <t>政府性基金预算上年结余收入</t>
  </si>
  <si>
    <t>2300605</t>
  </si>
  <si>
    <t>抗疫特别国债还本上解支出</t>
  </si>
  <si>
    <t>调入资金</t>
  </si>
  <si>
    <t>2300606</t>
  </si>
  <si>
    <t>超长期特别国债还本上解支出</t>
  </si>
  <si>
    <t>1100902</t>
  </si>
  <si>
    <t>调入政府性基金预算资金</t>
  </si>
  <si>
    <t>调出资金</t>
  </si>
  <si>
    <t>110090202</t>
  </si>
  <si>
    <t>从一般公共预算调入用于补充超长期特别国债偿债备付金的资金</t>
  </si>
  <si>
    <t>2300802</t>
  </si>
  <si>
    <t>政府性基金预算调出资金</t>
  </si>
  <si>
    <t>110090203</t>
  </si>
  <si>
    <t>从国有资本经营预算调入用于补充超长期特别国债偿债备付金的资金</t>
  </si>
  <si>
    <t>年终结余</t>
  </si>
  <si>
    <t>110090204</t>
  </si>
  <si>
    <t>从一般公共预算调入用于偿还超长期特别国债本金的资金</t>
  </si>
  <si>
    <t>2300902</t>
  </si>
  <si>
    <t>政府性基金年终结余</t>
  </si>
  <si>
    <t>110090205</t>
  </si>
  <si>
    <t>从国有资本经营预算调入用于偿还超长期特别国债本金的资 金</t>
  </si>
  <si>
    <t>23022</t>
  </si>
  <si>
    <t>偿债备付金</t>
  </si>
  <si>
    <t>110090206</t>
  </si>
  <si>
    <t>从一般公共预算调入用于偿还抗疫特别国债本金的资金</t>
  </si>
  <si>
    <t>2302201</t>
  </si>
  <si>
    <t>安排超长期特别国债偿债备付金</t>
  </si>
  <si>
    <t>110090207</t>
  </si>
  <si>
    <t>从国有资本经营预算调入用于偿还抗疫特别国债本金的资金</t>
  </si>
  <si>
    <t>2302202</t>
  </si>
  <si>
    <t>安排地方政府专项债券偿债备付金</t>
  </si>
  <si>
    <t>110090299</t>
  </si>
  <si>
    <t>其他调入政府性基金预算资金</t>
  </si>
  <si>
    <t>一般公共预算调入</t>
  </si>
  <si>
    <t>其他调入资金</t>
  </si>
  <si>
    <t>11022</t>
  </si>
  <si>
    <t>动用偿债备付金</t>
  </si>
  <si>
    <t>1102201</t>
  </si>
  <si>
    <t>动用超长期特别国债偿债备付金</t>
  </si>
  <si>
    <t>1102202</t>
  </si>
  <si>
    <t>动用地方政府专项债券偿债备付金</t>
  </si>
  <si>
    <t>债务收入</t>
  </si>
  <si>
    <t>债务还本支出</t>
  </si>
  <si>
    <t>地方政府债务收入</t>
  </si>
  <si>
    <t>23104</t>
  </si>
  <si>
    <t>地方政府专项债务还本支出</t>
  </si>
  <si>
    <t>1050402</t>
  </si>
  <si>
    <t>专项债务收入</t>
  </si>
  <si>
    <t>支出总计</t>
  </si>
  <si>
    <t>注：比照决算报表在其他调入政府性基金预算资金（110090299）科目下增设一般公共预算调入及其他调入资金。</t>
  </si>
  <si>
    <t xml:space="preserve">表五 </t>
  </si>
  <si>
    <r>
      <rPr>
        <sz val="18"/>
        <rFont val="Times New Roman"/>
        <charset val="134"/>
      </rPr>
      <t>2026</t>
    </r>
    <r>
      <rPr>
        <sz val="18"/>
        <rFont val="仿宋_GB2312"/>
        <charset val="134"/>
      </rPr>
      <t>年国有资本经营预算收支表</t>
    </r>
  </si>
  <si>
    <t xml:space="preserve">上年预计执行数 </t>
  </si>
  <si>
    <t>预算数</t>
  </si>
  <si>
    <t>合计</t>
  </si>
  <si>
    <t>省本级</t>
  </si>
  <si>
    <t>地市级
及以下</t>
  </si>
  <si>
    <t>1030601</t>
  </si>
  <si>
    <r>
      <rPr>
        <sz val="12"/>
        <color indexed="8"/>
        <rFont val="仿宋_GB2312"/>
        <charset val="134"/>
      </rPr>
      <t>一、利润收入</t>
    </r>
  </si>
  <si>
    <t>22301</t>
  </si>
  <si>
    <t>一、解决历史遗留问题及改革成本支出</t>
  </si>
  <si>
    <t>1030602</t>
  </si>
  <si>
    <t>二、股息红利收入</t>
  </si>
  <si>
    <t>22302</t>
  </si>
  <si>
    <t>二、国有企业资本金注入</t>
  </si>
  <si>
    <t>1030603</t>
  </si>
  <si>
    <r>
      <rPr>
        <sz val="12"/>
        <color indexed="8"/>
        <rFont val="仿宋_GB2312"/>
        <charset val="134"/>
      </rPr>
      <t>三、产权转让收入</t>
    </r>
  </si>
  <si>
    <t>22303</t>
  </si>
  <si>
    <t>三、国有企业公益性补贴</t>
  </si>
  <si>
    <t>1030604</t>
  </si>
  <si>
    <r>
      <rPr>
        <sz val="12"/>
        <color indexed="8"/>
        <rFont val="仿宋_GB2312"/>
        <charset val="134"/>
      </rPr>
      <t>四、清算收入</t>
    </r>
  </si>
  <si>
    <t>22399</t>
  </si>
  <si>
    <t>四、其他国有资本经营预算支出</t>
  </si>
  <si>
    <t>1030698</t>
  </si>
  <si>
    <r>
      <rPr>
        <sz val="12"/>
        <color indexed="8"/>
        <rFont val="仿宋_GB2312"/>
        <charset val="134"/>
      </rPr>
      <t>五、其他国有资本经营预算收入</t>
    </r>
  </si>
  <si>
    <r>
      <rPr>
        <sz val="12"/>
        <color indexed="8"/>
        <rFont val="仿宋_GB2312"/>
        <charset val="134"/>
      </rPr>
      <t>转移性收入</t>
    </r>
  </si>
  <si>
    <r>
      <rPr>
        <sz val="12"/>
        <color indexed="8"/>
        <rFont val="仿宋_GB2312"/>
        <charset val="134"/>
      </rPr>
      <t>转移性支出</t>
    </r>
  </si>
  <si>
    <t>11005</t>
  </si>
  <si>
    <r>
      <rPr>
        <sz val="12"/>
        <color indexed="8"/>
        <rFont val="仿宋_GB2312"/>
        <charset val="134"/>
      </rPr>
      <t>国有资本经营预算转移支付收入</t>
    </r>
  </si>
  <si>
    <t>23005</t>
  </si>
  <si>
    <r>
      <rPr>
        <sz val="12"/>
        <color indexed="8"/>
        <rFont val="仿宋_GB2312"/>
        <charset val="134"/>
      </rPr>
      <t>国有资本经营预算转移支付</t>
    </r>
  </si>
  <si>
    <t>1100501</t>
  </si>
  <si>
    <t>国有资本经营预算转移支付收入</t>
  </si>
  <si>
    <t>2300501</t>
  </si>
  <si>
    <r>
      <rPr>
        <sz val="12"/>
        <color indexed="8"/>
        <rFont val="仿宋_GB2312"/>
        <charset val="134"/>
      </rPr>
      <t>国有资本经营预算转移支付支出</t>
    </r>
  </si>
  <si>
    <t>11006</t>
  </si>
  <si>
    <r>
      <rPr>
        <sz val="12"/>
        <color indexed="8"/>
        <rFont val="仿宋_GB2312"/>
        <charset val="134"/>
      </rPr>
      <t>上解收入</t>
    </r>
  </si>
  <si>
    <r>
      <rPr>
        <sz val="12"/>
        <color indexed="8"/>
        <rFont val="仿宋_GB2312"/>
        <charset val="134"/>
      </rPr>
      <t>上解支出</t>
    </r>
  </si>
  <si>
    <t>1100604</t>
  </si>
  <si>
    <t>国有资本经营预算上解收入</t>
  </si>
  <si>
    <t>2300604</t>
  </si>
  <si>
    <t>国有资本经营预算上解支出</t>
  </si>
  <si>
    <r>
      <rPr>
        <sz val="12"/>
        <color indexed="8"/>
        <rFont val="仿宋_GB2312"/>
        <charset val="134"/>
      </rPr>
      <t>上年结余收入</t>
    </r>
  </si>
  <si>
    <r>
      <rPr>
        <sz val="12"/>
        <color indexed="8"/>
        <rFont val="仿宋_GB2312"/>
        <charset val="134"/>
      </rPr>
      <t>调出资金</t>
    </r>
  </si>
  <si>
    <t>1100804</t>
  </si>
  <si>
    <r>
      <rPr>
        <sz val="12"/>
        <color indexed="8"/>
        <rFont val="仿宋_GB2312"/>
        <charset val="134"/>
      </rPr>
      <t>国有资本经营预算上年结余收入</t>
    </r>
  </si>
  <si>
    <t>2300803</t>
  </si>
  <si>
    <r>
      <rPr>
        <sz val="12"/>
        <color indexed="8"/>
        <rFont val="仿宋_GB2312"/>
        <charset val="134"/>
      </rPr>
      <t>国有资本经营预算调出资金</t>
    </r>
  </si>
  <si>
    <r>
      <rPr>
        <sz val="12"/>
        <color indexed="8"/>
        <rFont val="仿宋_GB2312"/>
        <charset val="134"/>
      </rPr>
      <t>年终结余</t>
    </r>
  </si>
  <si>
    <t>2300918</t>
  </si>
  <si>
    <r>
      <rPr>
        <sz val="12"/>
        <color indexed="8"/>
        <rFont val="仿宋_GB2312"/>
        <charset val="134"/>
      </rPr>
      <t>国有资本经营预算年终结余</t>
    </r>
  </si>
  <si>
    <r>
      <rPr>
        <b/>
        <sz val="12"/>
        <rFont val="仿宋_GB2312"/>
        <charset val="134"/>
      </rPr>
      <t>收</t>
    </r>
    <r>
      <rPr>
        <b/>
        <sz val="12"/>
        <rFont val="Times New Roman"/>
        <charset val="134"/>
      </rPr>
      <t xml:space="preserve"> </t>
    </r>
    <r>
      <rPr>
        <b/>
        <sz val="12"/>
        <rFont val="仿宋_GB2312"/>
        <charset val="134"/>
      </rPr>
      <t>入</t>
    </r>
    <r>
      <rPr>
        <b/>
        <sz val="12"/>
        <rFont val="Times New Roman"/>
        <charset val="134"/>
      </rPr>
      <t xml:space="preserve"> </t>
    </r>
    <r>
      <rPr>
        <b/>
        <sz val="12"/>
        <rFont val="仿宋_GB2312"/>
        <charset val="134"/>
      </rPr>
      <t>总</t>
    </r>
    <r>
      <rPr>
        <b/>
        <sz val="12"/>
        <rFont val="Times New Roman"/>
        <charset val="134"/>
      </rPr>
      <t xml:space="preserve"> </t>
    </r>
    <r>
      <rPr>
        <b/>
        <sz val="12"/>
        <rFont val="仿宋_GB2312"/>
        <charset val="134"/>
      </rPr>
      <t>计</t>
    </r>
  </si>
  <si>
    <r>
      <rPr>
        <b/>
        <sz val="12"/>
        <rFont val="仿宋_GB2312"/>
        <charset val="134"/>
      </rPr>
      <t>支</t>
    </r>
    <r>
      <rPr>
        <b/>
        <sz val="12"/>
        <rFont val="Times New Roman"/>
        <charset val="134"/>
      </rPr>
      <t xml:space="preserve"> </t>
    </r>
    <r>
      <rPr>
        <b/>
        <sz val="12"/>
        <rFont val="仿宋_GB2312"/>
        <charset val="134"/>
      </rPr>
      <t>出</t>
    </r>
    <r>
      <rPr>
        <b/>
        <sz val="12"/>
        <rFont val="Times New Roman"/>
        <charset val="134"/>
      </rPr>
      <t xml:space="preserve"> </t>
    </r>
    <r>
      <rPr>
        <b/>
        <sz val="12"/>
        <rFont val="仿宋_GB2312"/>
        <charset val="134"/>
      </rPr>
      <t>总</t>
    </r>
    <r>
      <rPr>
        <b/>
        <sz val="12"/>
        <rFont val="Times New Roman"/>
        <charset val="134"/>
      </rPr>
      <t xml:space="preserve"> </t>
    </r>
    <r>
      <rPr>
        <b/>
        <sz val="12"/>
        <rFont val="仿宋_GB2312"/>
        <charset val="134"/>
      </rPr>
      <t>计</t>
    </r>
  </si>
  <si>
    <t>注：1.国有资本经营预算转移支付收入_合计=国有资本经营预算转移支付收入_省本级+国有资本经营预算转移支付收入_计划单列市</t>
  </si>
  <si>
    <r>
      <rPr>
        <sz val="12"/>
        <color indexed="9"/>
        <rFont val="仿宋_GB2312"/>
        <charset val="134"/>
      </rPr>
      <t>注：</t>
    </r>
    <r>
      <rPr>
        <sz val="12"/>
        <rFont val="仿宋_GB2312"/>
        <charset val="134"/>
      </rPr>
      <t>2.国有资本经营预算上解支出_合计=国有资本经营预算上解支出_省本级+国有资本经营预算上解支出_计划单列市</t>
    </r>
  </si>
  <si>
    <r>
      <rPr>
        <sz val="12"/>
        <color indexed="9"/>
        <rFont val="仿宋_GB2312"/>
        <charset val="134"/>
      </rPr>
      <t>注：</t>
    </r>
    <r>
      <rPr>
        <sz val="12"/>
        <rFont val="仿宋_GB2312"/>
        <charset val="134"/>
      </rPr>
      <t>3.国有资本经营预算上解收入_合计=0；国有资本经营预算转移支付支出_合计=0。已禁止录入。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</si>
</sst>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 @"/>
    <numFmt numFmtId="179" formatCode="0.0%_ ;[Red]\-0.0%\ ;"/>
    <numFmt numFmtId="180" formatCode="0_ "/>
    <numFmt numFmtId="181" formatCode="0.0_ "/>
    <numFmt numFmtId="182" formatCode="0.00_);[Red]\(0.00\)"/>
  </numFmts>
  <fonts count="56">
    <font>
      <sz val="11"/>
      <color indexed="8"/>
      <name val="等线"/>
      <charset val="134"/>
    </font>
    <font>
      <sz val="12"/>
      <name val="仿宋_GB2312"/>
      <charset val="134"/>
    </font>
    <font>
      <sz val="12"/>
      <name val="黑体"/>
      <charset val="134"/>
    </font>
    <font>
      <sz val="18"/>
      <name val="Times New Roman"/>
      <charset val="134"/>
    </font>
    <font>
      <sz val="12"/>
      <color indexed="8"/>
      <name val="黑体"/>
      <charset val="134"/>
    </font>
    <font>
      <sz val="12"/>
      <color indexed="8"/>
      <name val="Times New Roman"/>
      <charset val="134"/>
    </font>
    <font>
      <sz val="12"/>
      <color indexed="8"/>
      <name val="仿宋_GB2312"/>
      <charset val="134"/>
    </font>
    <font>
      <b/>
      <sz val="12"/>
      <name val="Times New Roman"/>
      <charset val="134"/>
    </font>
    <font>
      <sz val="12"/>
      <color indexed="10"/>
      <name val="Times New Roman"/>
      <charset val="134"/>
    </font>
    <font>
      <sz val="12"/>
      <name val="Times New Roman"/>
      <charset val="134"/>
    </font>
    <font>
      <sz val="12"/>
      <color indexed="0"/>
      <name val="仿宋_GB2312"/>
      <charset val="134"/>
    </font>
    <font>
      <b/>
      <sz val="12"/>
      <name val="仿宋_GB2312"/>
      <charset val="134"/>
    </font>
    <font>
      <b/>
      <sz val="16"/>
      <name val="黑体"/>
      <charset val="134"/>
    </font>
    <font>
      <sz val="11"/>
      <color indexed="10"/>
      <name val="等线"/>
      <charset val="134"/>
    </font>
    <font>
      <sz val="11"/>
      <name val="等线"/>
      <charset val="134"/>
    </font>
    <font>
      <sz val="11"/>
      <name val="Times New Roman"/>
      <charset val="134"/>
    </font>
    <font>
      <b/>
      <sz val="11"/>
      <name val="仿宋_GB2312"/>
      <charset val="134"/>
    </font>
    <font>
      <sz val="16"/>
      <name val="黑体"/>
      <charset val="134"/>
    </font>
    <font>
      <sz val="12"/>
      <name val="宋体"/>
      <charset val="134"/>
    </font>
    <font>
      <sz val="24"/>
      <name val="方正小标宋简体"/>
      <charset val="134"/>
    </font>
    <font>
      <sz val="16"/>
      <name val="Times New Roman"/>
      <charset val="134"/>
    </font>
    <font>
      <sz val="16"/>
      <color indexed="10"/>
      <name val="仿宋_GB2312"/>
      <charset val="134"/>
    </font>
    <font>
      <sz val="48"/>
      <name val="Times New Roman"/>
      <charset val="134"/>
    </font>
    <font>
      <sz val="14"/>
      <name val="仿宋_GB2312"/>
      <charset val="134"/>
    </font>
    <font>
      <sz val="14"/>
      <name val="Times New Roman"/>
      <charset val="134"/>
    </font>
    <font>
      <b/>
      <sz val="12"/>
      <color indexed="10"/>
      <name val="Times New Roman"/>
      <charset val="134"/>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
      <sz val="11"/>
      <color indexed="20"/>
      <name val="宋体"/>
      <charset val="134"/>
    </font>
    <font>
      <sz val="11"/>
      <color indexed="8"/>
      <name val="Calibri"/>
      <charset val="134"/>
    </font>
    <font>
      <sz val="9"/>
      <name val="宋体"/>
      <charset val="134"/>
    </font>
    <font>
      <sz val="11"/>
      <color indexed="17"/>
      <name val="宋体"/>
      <charset val="134"/>
    </font>
    <font>
      <sz val="11"/>
      <color indexed="8"/>
      <name val="宋体"/>
      <charset val="134"/>
    </font>
    <font>
      <sz val="12"/>
      <color indexed="20"/>
      <name val="宋体"/>
      <charset val="134"/>
    </font>
    <font>
      <sz val="12"/>
      <color indexed="17"/>
      <name val="宋体"/>
      <charset val="134"/>
    </font>
    <font>
      <sz val="18"/>
      <name val="仿宋_GB2312"/>
      <charset val="134"/>
    </font>
    <font>
      <sz val="12"/>
      <color indexed="9"/>
      <name val="仿宋_GB2312"/>
      <charset val="134"/>
    </font>
    <font>
      <sz val="16"/>
      <name val="方正小标宋简体"/>
      <charset val="134"/>
    </font>
    <font>
      <sz val="48"/>
      <name val="方正公文小标宋"/>
      <charset val="134"/>
    </font>
    <font>
      <sz val="12"/>
      <color indexed="10"/>
      <name val="宋体"/>
      <charset val="134"/>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gray0625">
        <bgColor indexed="22"/>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4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style="thin">
        <color indexed="8"/>
      </left>
      <right style="thin">
        <color indexed="8"/>
      </right>
      <top/>
      <bottom style="thin">
        <color indexed="8"/>
      </bottom>
      <diagonal/>
    </border>
  </borders>
  <cellStyleXfs count="10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7" borderId="13" applyNumberFormat="0" applyAlignment="0" applyProtection="0">
      <alignment vertical="center"/>
    </xf>
    <xf numFmtId="0" fontId="35" fillId="2" borderId="14" applyNumberFormat="0" applyAlignment="0" applyProtection="0">
      <alignment vertical="center"/>
    </xf>
    <xf numFmtId="0" fontId="36" fillId="2" borderId="13" applyNumberFormat="0" applyAlignment="0" applyProtection="0">
      <alignment vertical="center"/>
    </xf>
    <xf numFmtId="0" fontId="37" fillId="8"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2" fillId="10" borderId="0" applyNumberFormat="0" applyBorder="0" applyAlignment="0" applyProtection="0">
      <alignment vertical="center"/>
    </xf>
    <xf numFmtId="0" fontId="42" fillId="8" borderId="0" applyNumberFormat="0" applyBorder="0" applyAlignment="0" applyProtection="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2" fillId="3" borderId="0" applyNumberFormat="0" applyBorder="0" applyAlignment="0" applyProtection="0">
      <alignment vertical="center"/>
    </xf>
    <xf numFmtId="0" fontId="42" fillId="16"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2" fillId="7" borderId="0" applyNumberFormat="0" applyBorder="0" applyAlignment="0" applyProtection="0">
      <alignment vertical="center"/>
    </xf>
    <xf numFmtId="0" fontId="42" fillId="12" borderId="0" applyNumberFormat="0" applyBorder="0" applyAlignment="0" applyProtection="0">
      <alignment vertical="center"/>
    </xf>
    <xf numFmtId="0" fontId="43" fillId="5" borderId="0" applyNumberFormat="0" applyBorder="0" applyAlignment="0" applyProtection="0">
      <alignment vertical="center"/>
    </xf>
    <xf numFmtId="0" fontId="43" fillId="14" borderId="0" applyNumberFormat="0" applyBorder="0" applyAlignment="0" applyProtection="0">
      <alignment vertical="center"/>
    </xf>
    <xf numFmtId="0" fontId="42" fillId="14" borderId="0" applyNumberFormat="0" applyBorder="0" applyAlignment="0" applyProtection="0">
      <alignment vertical="center"/>
    </xf>
    <xf numFmtId="0" fontId="42" fillId="17"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17" borderId="0" applyNumberFormat="0" applyBorder="0" applyAlignment="0" applyProtection="0">
      <alignment vertical="center"/>
    </xf>
    <xf numFmtId="0" fontId="18" fillId="0" borderId="0" applyBorder="0">
      <alignment vertical="center"/>
    </xf>
    <xf numFmtId="0" fontId="44" fillId="18" borderId="0" applyNumberFormat="0" applyBorder="0" applyAlignment="0" applyProtection="0">
      <alignment vertical="center"/>
    </xf>
    <xf numFmtId="0" fontId="18" fillId="0" borderId="0" applyBorder="0">
      <alignment vertical="center"/>
    </xf>
    <xf numFmtId="0" fontId="18" fillId="0" borderId="0" applyBorder="0">
      <alignment vertical="center"/>
    </xf>
    <xf numFmtId="4" fontId="5" fillId="2" borderId="8">
      <alignment vertical="center" shrinkToFit="1"/>
      <protection locked="0"/>
    </xf>
    <xf numFmtId="4" fontId="5" fillId="3" borderId="8">
      <alignment vertical="center" shrinkToFit="1"/>
    </xf>
    <xf numFmtId="2" fontId="5" fillId="3" borderId="8">
      <alignment vertical="center" shrinkToFit="1"/>
    </xf>
    <xf numFmtId="0" fontId="18" fillId="0" borderId="0" applyBorder="0">
      <alignment vertical="center"/>
    </xf>
    <xf numFmtId="0" fontId="18" fillId="0" borderId="0" applyBorder="0">
      <alignment vertical="center"/>
    </xf>
    <xf numFmtId="2" fontId="5" fillId="2" borderId="8">
      <alignment vertical="center" shrinkToFit="1"/>
    </xf>
    <xf numFmtId="0" fontId="18" fillId="0" borderId="0" applyBorder="0">
      <alignment vertical="center"/>
    </xf>
    <xf numFmtId="0" fontId="18" fillId="0" borderId="0" applyBorder="0">
      <alignment vertical="center"/>
    </xf>
    <xf numFmtId="0" fontId="18" fillId="0" borderId="0" applyBorder="0">
      <alignment vertical="center"/>
    </xf>
    <xf numFmtId="0" fontId="18" fillId="0" borderId="0" applyBorder="0">
      <alignment vertical="center"/>
    </xf>
    <xf numFmtId="4" fontId="5" fillId="3" borderId="8">
      <alignment vertical="center"/>
    </xf>
    <xf numFmtId="4" fontId="5" fillId="3" borderId="8">
      <alignment vertical="center" shrinkToFit="1"/>
    </xf>
    <xf numFmtId="2" fontId="5" fillId="2" borderId="8">
      <alignment vertical="center" shrinkToFit="1"/>
    </xf>
    <xf numFmtId="4" fontId="5" fillId="2" borderId="8">
      <alignment vertical="center"/>
      <protection locked="0"/>
    </xf>
    <xf numFmtId="0" fontId="18" fillId="0" borderId="0" applyBorder="0">
      <alignment vertical="center"/>
      <protection locked="0"/>
    </xf>
    <xf numFmtId="4" fontId="5" fillId="2" borderId="8">
      <alignment vertical="center" shrinkToFit="1"/>
      <protection locked="0"/>
    </xf>
    <xf numFmtId="0" fontId="18" fillId="0" borderId="0" applyBorder="0">
      <alignment vertical="center"/>
    </xf>
    <xf numFmtId="4" fontId="45" fillId="2" borderId="8">
      <alignment vertical="center"/>
      <protection locked="0"/>
    </xf>
    <xf numFmtId="0" fontId="46" fillId="0" borderId="0" applyBorder="0">
      <alignment vertical="center"/>
      <protection locked="0"/>
    </xf>
    <xf numFmtId="0" fontId="18" fillId="0" borderId="0" applyBorder="0">
      <alignment vertical="center"/>
    </xf>
    <xf numFmtId="0" fontId="47" fillId="9" borderId="0" applyNumberFormat="0" applyBorder="0" applyAlignment="0" applyProtection="0">
      <alignment vertical="center"/>
    </xf>
    <xf numFmtId="9" fontId="0" fillId="0" borderId="0" applyFont="0" applyFill="0" applyBorder="0" applyAlignment="0" applyProtection="0">
      <alignment vertical="center"/>
    </xf>
    <xf numFmtId="4" fontId="5" fillId="3" borderId="8">
      <alignment vertical="center" shrinkToFit="1"/>
      <protection locked="0"/>
    </xf>
    <xf numFmtId="0" fontId="48" fillId="0" borderId="0" applyBorder="0">
      <alignment vertical="center"/>
    </xf>
    <xf numFmtId="4" fontId="5" fillId="2" borderId="8">
      <alignment vertical="center" shrinkToFit="1"/>
      <protection locked="0"/>
    </xf>
    <xf numFmtId="2" fontId="5" fillId="2" borderId="8">
      <alignment vertical="center"/>
    </xf>
    <xf numFmtId="4" fontId="5" fillId="3" borderId="8">
      <alignment vertical="center" shrinkToFit="1"/>
      <protection locked="0"/>
    </xf>
    <xf numFmtId="2" fontId="5" fillId="2" borderId="8">
      <alignment vertical="center" shrinkToFit="1"/>
    </xf>
    <xf numFmtId="4" fontId="5" fillId="3" borderId="8">
      <alignment vertical="center" shrinkToFit="1"/>
    </xf>
    <xf numFmtId="4" fontId="5" fillId="3" borderId="8">
      <alignment vertical="center" shrinkToFit="1"/>
    </xf>
    <xf numFmtId="0" fontId="49" fillId="18" borderId="0" applyNumberFormat="0" applyBorder="0" applyAlignment="0" applyProtection="0">
      <alignment vertical="center"/>
    </xf>
    <xf numFmtId="0" fontId="18" fillId="0" borderId="0" applyBorder="0">
      <alignment vertical="center"/>
    </xf>
    <xf numFmtId="0" fontId="18" fillId="0" borderId="0" applyBorder="0">
      <alignment vertical="center"/>
    </xf>
    <xf numFmtId="4" fontId="5" fillId="2" borderId="18">
      <alignment vertical="center" shrinkToFit="1"/>
      <protection locked="0"/>
    </xf>
    <xf numFmtId="4" fontId="5" fillId="3" borderId="8">
      <alignment vertical="center" shrinkToFit="1"/>
    </xf>
    <xf numFmtId="0" fontId="18" fillId="0" borderId="0" applyBorder="0">
      <alignment vertical="center"/>
    </xf>
    <xf numFmtId="0" fontId="50" fillId="9" borderId="0" applyNumberFormat="0" applyBorder="0" applyAlignment="0" applyProtection="0">
      <alignment vertical="center"/>
    </xf>
    <xf numFmtId="0" fontId="18" fillId="0" borderId="0" applyBorder="0">
      <alignment vertical="center"/>
    </xf>
    <xf numFmtId="0" fontId="18" fillId="0" borderId="0" applyBorder="0">
      <alignment vertical="center"/>
    </xf>
    <xf numFmtId="0" fontId="18" fillId="0" borderId="0" applyBorder="0">
      <alignment vertical="center"/>
    </xf>
    <xf numFmtId="0" fontId="18" fillId="0" borderId="0" applyBorder="0">
      <alignment vertical="center"/>
    </xf>
    <xf numFmtId="4" fontId="5" fillId="3" borderId="8">
      <alignment vertical="center" shrinkToFit="1"/>
    </xf>
    <xf numFmtId="0" fontId="18" fillId="0" borderId="0" applyBorder="0">
      <alignment vertical="center"/>
    </xf>
    <xf numFmtId="0" fontId="18" fillId="0" borderId="0" applyBorder="0">
      <alignment vertical="center"/>
    </xf>
    <xf numFmtId="0" fontId="46" fillId="0" borderId="0" applyBorder="0">
      <alignment vertical="center"/>
    </xf>
    <xf numFmtId="4" fontId="5" fillId="2" borderId="8">
      <alignment vertical="center" shrinkToFit="1"/>
      <protection locked="0"/>
    </xf>
    <xf numFmtId="0" fontId="18" fillId="0" borderId="0" applyBorder="0">
      <alignment vertical="center"/>
    </xf>
    <xf numFmtId="2" fontId="5" fillId="3" borderId="8">
      <alignment vertical="center" shrinkToFit="1"/>
    </xf>
  </cellStyleXfs>
  <cellXfs count="164">
    <xf numFmtId="0" fontId="0" fillId="0" borderId="0" xfId="0">
      <alignment vertical="center"/>
    </xf>
    <xf numFmtId="0" fontId="1" fillId="2" borderId="0" xfId="61" applyFont="1" applyFill="1" applyAlignment="1">
      <alignment vertical="center" wrapText="1"/>
    </xf>
    <xf numFmtId="0" fontId="1" fillId="2" borderId="0" xfId="61" applyFont="1" applyFill="1" applyAlignment="1">
      <alignment vertical="center"/>
    </xf>
    <xf numFmtId="176" fontId="2" fillId="2" borderId="0" xfId="61" applyNumberFormat="1" applyFont="1" applyFill="1" applyAlignment="1">
      <alignment vertical="center"/>
    </xf>
    <xf numFmtId="176" fontId="1" fillId="2" borderId="0" xfId="61" applyNumberFormat="1" applyFont="1" applyFill="1" applyAlignment="1">
      <alignment vertical="center"/>
    </xf>
    <xf numFmtId="176" fontId="3" fillId="2" borderId="0" xfId="61" applyNumberFormat="1" applyFont="1" applyFill="1" applyAlignment="1">
      <alignment horizontal="center" vertical="center"/>
    </xf>
    <xf numFmtId="176" fontId="4" fillId="2" borderId="1" xfId="61" applyNumberFormat="1" applyFont="1" applyFill="1" applyBorder="1" applyAlignment="1">
      <alignment horizontal="distributed" vertical="center"/>
    </xf>
    <xf numFmtId="176" fontId="4" fillId="2" borderId="1" xfId="61" applyNumberFormat="1" applyFont="1" applyFill="1" applyBorder="1" applyAlignment="1">
      <alignment horizontal="center" vertical="center" wrapText="1"/>
    </xf>
    <xf numFmtId="176" fontId="4" fillId="2" borderId="1" xfId="61" applyNumberFormat="1" applyFont="1" applyFill="1" applyBorder="1" applyAlignment="1">
      <alignment horizontal="distributed" vertical="center" indent="4"/>
    </xf>
    <xf numFmtId="176" fontId="4" fillId="2" borderId="1" xfId="61" applyNumberFormat="1" applyFont="1" applyFill="1" applyBorder="1" applyAlignment="1">
      <alignment horizontal="center" vertical="center"/>
    </xf>
    <xf numFmtId="176" fontId="4" fillId="2" borderId="1" xfId="61" applyNumberFormat="1" applyFont="1" applyFill="1" applyBorder="1" applyAlignment="1">
      <alignment horizontal="distributed" vertical="center" indent="2"/>
    </xf>
    <xf numFmtId="176" fontId="5" fillId="2" borderId="1" xfId="52" applyNumberFormat="1" applyFont="1" applyFill="1" applyBorder="1" applyAlignment="1">
      <alignment vertical="center"/>
    </xf>
    <xf numFmtId="177" fontId="5" fillId="3" borderId="1" xfId="61" applyNumberFormat="1" applyFont="1" applyFill="1" applyBorder="1" applyAlignment="1">
      <alignment vertical="center" shrinkToFit="1"/>
    </xf>
    <xf numFmtId="177" fontId="5" fillId="2" borderId="1" xfId="61" applyNumberFormat="1" applyFont="1" applyFill="1" applyBorder="1" applyAlignment="1" applyProtection="1">
      <alignment vertical="center" shrinkToFit="1"/>
      <protection locked="0"/>
    </xf>
    <xf numFmtId="176" fontId="6" fillId="2" borderId="1" xfId="52" applyNumberFormat="1" applyFont="1" applyFill="1" applyBorder="1" applyAlignment="1">
      <alignment vertical="center"/>
    </xf>
    <xf numFmtId="177" fontId="5" fillId="2" borderId="1" xfId="61" applyNumberFormat="1" applyFont="1" applyFill="1" applyBorder="1" applyAlignment="1">
      <alignment vertical="center" shrinkToFit="1"/>
    </xf>
    <xf numFmtId="0" fontId="7" fillId="2" borderId="1" xfId="52" applyFont="1" applyFill="1" applyBorder="1" applyAlignment="1">
      <alignment horizontal="distributed" vertical="center" indent="2"/>
    </xf>
    <xf numFmtId="177" fontId="5" fillId="4" borderId="1" xfId="61" applyNumberFormat="1" applyFont="1" applyFill="1" applyBorder="1" applyAlignment="1">
      <alignment vertical="center" shrinkToFit="1"/>
    </xf>
    <xf numFmtId="177" fontId="8" fillId="2" borderId="0" xfId="52" applyNumberFormat="1" applyFont="1" applyFill="1" applyAlignment="1">
      <alignment vertical="center"/>
    </xf>
    <xf numFmtId="10" fontId="9" fillId="2" borderId="2" xfId="52" applyNumberFormat="1" applyFont="1" applyFill="1" applyBorder="1" applyAlignment="1">
      <alignment horizontal="right" vertical="center"/>
    </xf>
    <xf numFmtId="178" fontId="6" fillId="2" borderId="1" xfId="52" applyNumberFormat="1" applyFont="1" applyFill="1" applyBorder="1" applyAlignment="1">
      <alignment vertical="center"/>
    </xf>
    <xf numFmtId="178" fontId="5" fillId="2" borderId="1" xfId="52" applyNumberFormat="1" applyFont="1" applyFill="1" applyBorder="1" applyAlignment="1">
      <alignment vertical="center"/>
    </xf>
    <xf numFmtId="0" fontId="9" fillId="2" borderId="0" xfId="52" applyFont="1" applyFill="1" applyAlignment="1">
      <alignment vertical="center"/>
    </xf>
    <xf numFmtId="10" fontId="9" fillId="2" borderId="0" xfId="52" applyNumberFormat="1" applyFont="1" applyFill="1" applyAlignment="1">
      <alignment vertical="center"/>
    </xf>
    <xf numFmtId="0" fontId="2" fillId="2" borderId="0" xfId="52" applyFont="1" applyFill="1" applyAlignment="1">
      <alignment vertical="center"/>
    </xf>
    <xf numFmtId="10" fontId="3" fillId="2" borderId="0" xfId="52" applyNumberFormat="1" applyFont="1" applyFill="1" applyAlignment="1">
      <alignment horizontal="center" vertical="center"/>
    </xf>
    <xf numFmtId="0" fontId="2" fillId="2" borderId="1" xfId="52" applyFont="1" applyFill="1" applyBorder="1" applyAlignment="1">
      <alignment horizontal="distributed" vertical="center"/>
    </xf>
    <xf numFmtId="0" fontId="2" fillId="2" borderId="1" xfId="52" applyFont="1" applyFill="1" applyBorder="1" applyAlignment="1">
      <alignment horizontal="center" vertical="center" wrapText="1"/>
    </xf>
    <xf numFmtId="0" fontId="2" fillId="2" borderId="1" xfId="52" applyFont="1" applyFill="1" applyBorder="1" applyAlignment="1">
      <alignment horizontal="distributed" vertical="center" indent="8"/>
    </xf>
    <xf numFmtId="0" fontId="2" fillId="2" borderId="3" xfId="52" applyFont="1" applyFill="1" applyBorder="1" applyAlignment="1">
      <alignment horizontal="center" vertical="center" wrapText="1"/>
    </xf>
    <xf numFmtId="0" fontId="9" fillId="2" borderId="3" xfId="52" applyFont="1" applyFill="1" applyBorder="1" applyAlignment="1">
      <alignment horizontal="center" vertical="center" wrapText="1"/>
    </xf>
    <xf numFmtId="0" fontId="9" fillId="2" borderId="4" xfId="52" applyFont="1" applyFill="1" applyBorder="1" applyAlignment="1">
      <alignment horizontal="distributed" vertical="center" wrapText="1" indent="2"/>
    </xf>
    <xf numFmtId="0" fontId="9" fillId="2" borderId="5" xfId="52" applyFont="1" applyFill="1" applyBorder="1" applyAlignment="1">
      <alignment horizontal="distributed" vertical="center" wrapText="1" indent="2"/>
    </xf>
    <xf numFmtId="0" fontId="9" fillId="2" borderId="6" xfId="52" applyFont="1" applyFill="1" applyBorder="1" applyAlignment="1">
      <alignment horizontal="distributed" vertical="center" wrapText="1" indent="2"/>
    </xf>
    <xf numFmtId="0" fontId="2" fillId="2" borderId="1" xfId="52" applyFont="1" applyFill="1" applyBorder="1" applyAlignment="1">
      <alignment horizontal="center" vertical="center"/>
    </xf>
    <xf numFmtId="0" fontId="9" fillId="2" borderId="7" xfId="52" applyFont="1" applyFill="1" applyBorder="1" applyAlignment="1">
      <alignment horizontal="center" vertical="center" wrapText="1"/>
    </xf>
    <xf numFmtId="0" fontId="9" fillId="2" borderId="1" xfId="52" applyFont="1" applyFill="1" applyBorder="1" applyAlignment="1">
      <alignment horizontal="center" vertical="center" wrapText="1"/>
    </xf>
    <xf numFmtId="0" fontId="9" fillId="2" borderId="1" xfId="99" applyFont="1" applyFill="1" applyBorder="1" applyAlignment="1">
      <alignment horizontal="center" vertical="center" wrapText="1"/>
    </xf>
    <xf numFmtId="0" fontId="9" fillId="2" borderId="1" xfId="52" applyFont="1" applyFill="1" applyBorder="1" applyAlignment="1">
      <alignment vertical="center"/>
    </xf>
    <xf numFmtId="0" fontId="10" fillId="0" borderId="1" xfId="0" applyFont="1" applyBorder="1">
      <alignment vertical="center"/>
    </xf>
    <xf numFmtId="177" fontId="9" fillId="3" borderId="1" xfId="96" applyNumberFormat="1" applyFont="1" applyFill="1" applyBorder="1" applyAlignment="1">
      <alignment vertical="center" shrinkToFit="1"/>
    </xf>
    <xf numFmtId="179" fontId="9" fillId="3" borderId="1" xfId="52" applyNumberFormat="1" applyFont="1" applyFill="1" applyBorder="1" applyAlignment="1">
      <alignment vertical="center" shrinkToFit="1"/>
    </xf>
    <xf numFmtId="3" fontId="1" fillId="0" borderId="1" xfId="52" applyNumberFormat="1" applyFont="1" applyBorder="1" applyAlignment="1">
      <alignment vertical="center"/>
    </xf>
    <xf numFmtId="177" fontId="9" fillId="2" borderId="1" xfId="96" applyNumberFormat="1" applyFont="1" applyFill="1" applyBorder="1" applyAlignment="1" applyProtection="1">
      <alignment vertical="center" shrinkToFit="1"/>
      <protection locked="0"/>
    </xf>
    <xf numFmtId="0" fontId="1" fillId="2" borderId="1" xfId="52" applyFont="1" applyFill="1" applyBorder="1" applyAlignment="1">
      <alignment vertical="center"/>
    </xf>
    <xf numFmtId="0" fontId="1" fillId="0" borderId="1" xfId="52" applyFont="1" applyBorder="1" applyAlignment="1">
      <alignment vertical="center"/>
    </xf>
    <xf numFmtId="177" fontId="9" fillId="2" borderId="1" xfId="96" applyNumberFormat="1" applyFont="1" applyFill="1" applyBorder="1" applyAlignment="1">
      <alignment vertical="center" shrinkToFit="1"/>
    </xf>
    <xf numFmtId="0" fontId="11" fillId="2" borderId="1" xfId="52" applyFont="1" applyFill="1" applyBorder="1" applyAlignment="1">
      <alignment horizontal="distributed" vertical="center" indent="4"/>
    </xf>
    <xf numFmtId="1" fontId="1" fillId="2" borderId="1" xfId="52" applyNumberFormat="1" applyFont="1" applyFill="1" applyBorder="1" applyAlignment="1">
      <alignment vertical="center"/>
    </xf>
    <xf numFmtId="177" fontId="9" fillId="5" borderId="1" xfId="0" applyNumberFormat="1" applyFont="1" applyFill="1" applyBorder="1" applyAlignment="1">
      <alignment vertical="center" shrinkToFit="1"/>
    </xf>
    <xf numFmtId="49" fontId="9" fillId="2" borderId="1" xfId="52" applyNumberFormat="1" applyFont="1" applyFill="1" applyBorder="1" applyAlignment="1">
      <alignment vertical="center"/>
    </xf>
    <xf numFmtId="0" fontId="2" fillId="2" borderId="1" xfId="52" applyFont="1" applyFill="1" applyBorder="1" applyAlignment="1">
      <alignment horizontal="distributed" vertical="center" indent="4"/>
    </xf>
    <xf numFmtId="3" fontId="1" fillId="2" borderId="1" xfId="52" applyNumberFormat="1" applyFont="1" applyFill="1" applyBorder="1" applyAlignment="1">
      <alignment vertical="center"/>
    </xf>
    <xf numFmtId="177" fontId="9" fillId="2" borderId="1" xfId="52" applyNumberFormat="1" applyFont="1" applyFill="1" applyBorder="1" applyAlignment="1" applyProtection="1">
      <alignment vertical="center" shrinkToFit="1"/>
      <protection locked="0"/>
    </xf>
    <xf numFmtId="4" fontId="5" fillId="2" borderId="8" xfId="53" applyNumberFormat="1" applyFont="1" applyFill="1" applyBorder="1" applyProtection="1">
      <alignment vertical="center" shrinkToFit="1"/>
    </xf>
    <xf numFmtId="2" fontId="5" fillId="2" borderId="8" xfId="80" applyNumberFormat="1" applyFont="1" applyFill="1" applyBorder="1">
      <alignment vertical="center" shrinkToFit="1"/>
    </xf>
    <xf numFmtId="177" fontId="9" fillId="2" borderId="1" xfId="52" applyNumberFormat="1" applyFont="1" applyFill="1" applyBorder="1" applyAlignment="1">
      <alignment vertical="center" shrinkToFit="1"/>
    </xf>
    <xf numFmtId="0" fontId="11" fillId="2" borderId="1" xfId="52" applyFont="1" applyFill="1" applyBorder="1" applyAlignment="1">
      <alignment horizontal="distributed" vertical="center" indent="2"/>
    </xf>
    <xf numFmtId="177" fontId="5" fillId="0" borderId="1" xfId="61" applyNumberFormat="1" applyFont="1" applyFill="1" applyBorder="1" applyAlignment="1">
      <alignment vertical="center" shrinkToFit="1"/>
    </xf>
    <xf numFmtId="177" fontId="9" fillId="0" borderId="1" xfId="96" applyNumberFormat="1" applyFont="1" applyFill="1" applyBorder="1" applyAlignment="1" applyProtection="1">
      <alignment vertical="center" shrinkToFit="1"/>
      <protection locked="0"/>
    </xf>
    <xf numFmtId="3" fontId="9" fillId="2" borderId="1" xfId="52" applyNumberFormat="1" applyFont="1" applyFill="1" applyBorder="1" applyAlignment="1">
      <alignment vertical="center"/>
    </xf>
    <xf numFmtId="0" fontId="11" fillId="2" borderId="1" xfId="52" applyFont="1" applyFill="1" applyBorder="1" applyAlignment="1">
      <alignment horizontal="distributed" vertical="center" indent="6"/>
    </xf>
    <xf numFmtId="0" fontId="1" fillId="2" borderId="0" xfId="52" applyFont="1" applyFill="1" applyAlignment="1">
      <alignment vertical="center"/>
    </xf>
    <xf numFmtId="1" fontId="9" fillId="2" borderId="1" xfId="52" applyNumberFormat="1" applyFont="1" applyFill="1" applyBorder="1" applyAlignment="1">
      <alignment vertical="center"/>
    </xf>
    <xf numFmtId="0" fontId="3" fillId="2" borderId="0" xfId="52" applyFont="1" applyFill="1" applyAlignment="1">
      <alignment horizontal="center" vertical="center"/>
    </xf>
    <xf numFmtId="0" fontId="2" fillId="0" borderId="1" xfId="52" applyFont="1" applyFill="1" applyBorder="1" applyAlignment="1">
      <alignment horizontal="center" vertical="center" wrapText="1"/>
    </xf>
    <xf numFmtId="0" fontId="2" fillId="0" borderId="1" xfId="52" applyFont="1" applyFill="1" applyBorder="1" applyAlignment="1">
      <alignment horizontal="distributed" vertical="center" indent="6"/>
    </xf>
    <xf numFmtId="0" fontId="2" fillId="0" borderId="3" xfId="52" applyFont="1" applyFill="1" applyBorder="1" applyAlignment="1">
      <alignment horizontal="center" vertical="center" wrapText="1"/>
    </xf>
    <xf numFmtId="0" fontId="9" fillId="0" borderId="3" xfId="52" applyFont="1" applyFill="1" applyBorder="1" applyAlignment="1">
      <alignment horizontal="center" vertical="center" wrapText="1"/>
    </xf>
    <xf numFmtId="0" fontId="9" fillId="0" borderId="4" xfId="52" applyFont="1" applyFill="1" applyBorder="1" applyAlignment="1">
      <alignment horizontal="distributed" vertical="center" wrapText="1" indent="4"/>
    </xf>
    <xf numFmtId="0" fontId="9" fillId="0" borderId="5" xfId="52" applyFont="1" applyFill="1" applyBorder="1" applyAlignment="1">
      <alignment horizontal="distributed" vertical="center" wrapText="1" indent="4"/>
    </xf>
    <xf numFmtId="0" fontId="9" fillId="0" borderId="6" xfId="52" applyFont="1" applyFill="1" applyBorder="1" applyAlignment="1">
      <alignment horizontal="distributed" vertical="center" wrapText="1" indent="4"/>
    </xf>
    <xf numFmtId="0" fontId="2" fillId="0" borderId="1" xfId="52" applyFont="1" applyFill="1" applyBorder="1" applyAlignment="1">
      <alignment horizontal="center" vertical="center"/>
    </xf>
    <xf numFmtId="0" fontId="9" fillId="0" borderId="7" xfId="52"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99" applyFont="1" applyFill="1" applyBorder="1" applyAlignment="1">
      <alignment horizontal="center" vertical="center" wrapText="1"/>
    </xf>
    <xf numFmtId="0" fontId="9" fillId="0" borderId="1" xfId="52" applyFont="1" applyFill="1" applyBorder="1" applyAlignment="1">
      <alignment vertical="center"/>
    </xf>
    <xf numFmtId="0" fontId="7" fillId="0" borderId="1" xfId="52" applyFont="1" applyFill="1" applyBorder="1" applyAlignment="1">
      <alignment horizontal="distributed" vertical="center" indent="2"/>
    </xf>
    <xf numFmtId="177" fontId="9" fillId="0" borderId="1" xfId="96" applyNumberFormat="1" applyFont="1" applyFill="1" applyBorder="1" applyAlignment="1">
      <alignment vertical="center" shrinkToFit="1"/>
    </xf>
    <xf numFmtId="177" fontId="9" fillId="0" borderId="1" xfId="52" applyNumberFormat="1" applyFont="1" applyFill="1" applyBorder="1" applyAlignment="1">
      <alignment vertical="center" shrinkToFit="1"/>
    </xf>
    <xf numFmtId="179" fontId="9" fillId="0" borderId="1" xfId="52" applyNumberFormat="1" applyFont="1" applyFill="1" applyBorder="1" applyAlignment="1">
      <alignment vertical="center" shrinkToFit="1"/>
    </xf>
    <xf numFmtId="0" fontId="7" fillId="0" borderId="1" xfId="52" applyFont="1" applyFill="1" applyBorder="1" applyAlignment="1">
      <alignment vertical="center"/>
    </xf>
    <xf numFmtId="177" fontId="9" fillId="0" borderId="1" xfId="0" applyNumberFormat="1" applyFont="1" applyFill="1" applyBorder="1" applyAlignment="1">
      <alignment vertical="center" shrinkToFit="1"/>
    </xf>
    <xf numFmtId="2" fontId="5" fillId="0" borderId="8" xfId="0" applyNumberFormat="1" applyFont="1" applyFill="1" applyBorder="1" applyAlignment="1">
      <alignment vertical="center" shrinkToFit="1"/>
    </xf>
    <xf numFmtId="177" fontId="9" fillId="0" borderId="1" xfId="96" applyNumberFormat="1" applyFont="1" applyFill="1" applyBorder="1" applyAlignment="1" applyProtection="1">
      <alignment vertical="center" shrinkToFit="1"/>
      <protection locked="0"/>
    </xf>
    <xf numFmtId="177" fontId="9" fillId="0" borderId="1" xfId="0" applyNumberFormat="1" applyFont="1" applyFill="1" applyBorder="1" applyAlignment="1" applyProtection="1">
      <alignment vertical="center" shrinkToFit="1"/>
      <protection locked="0"/>
    </xf>
    <xf numFmtId="0" fontId="7" fillId="0" borderId="1" xfId="52" applyFont="1" applyFill="1" applyBorder="1" applyAlignment="1">
      <alignment horizontal="distributed" vertical="center" indent="4"/>
    </xf>
    <xf numFmtId="0" fontId="9" fillId="2" borderId="2" xfId="52" applyFont="1" applyFill="1" applyBorder="1" applyAlignment="1">
      <alignment horizontal="right" vertical="center"/>
    </xf>
    <xf numFmtId="0" fontId="2" fillId="0" borderId="1" xfId="52" applyFont="1" applyFill="1" applyBorder="1" applyAlignment="1">
      <alignment horizontal="distributed" vertical="center" indent="4"/>
    </xf>
    <xf numFmtId="0" fontId="7" fillId="0" borderId="1" xfId="52" applyFont="1" applyFill="1" applyBorder="1" applyAlignment="1">
      <alignment horizontal="distributed" vertical="center" indent="1"/>
    </xf>
    <xf numFmtId="0" fontId="7" fillId="2" borderId="0" xfId="52" applyFont="1" applyFill="1" applyAlignment="1">
      <alignment vertical="center"/>
    </xf>
    <xf numFmtId="0" fontId="9" fillId="2" borderId="0" xfId="52" applyFont="1" applyFill="1" applyAlignment="1">
      <alignment horizontal="left" vertical="center"/>
    </xf>
    <xf numFmtId="180" fontId="9" fillId="2" borderId="0" xfId="52" applyNumberFormat="1" applyFont="1" applyFill="1" applyAlignment="1">
      <alignment vertical="center"/>
    </xf>
    <xf numFmtId="0" fontId="2" fillId="2" borderId="0" xfId="52" applyFont="1" applyFill="1" applyAlignment="1">
      <alignment horizontal="left" vertical="center"/>
    </xf>
    <xf numFmtId="0" fontId="9" fillId="2" borderId="0" xfId="52" applyFont="1" applyFill="1" applyAlignment="1">
      <alignment horizontal="right" vertical="center"/>
    </xf>
    <xf numFmtId="180" fontId="3" fillId="2" borderId="0" xfId="52" applyNumberFormat="1" applyFont="1" applyFill="1" applyAlignment="1">
      <alignment horizontal="center" vertical="center"/>
    </xf>
    <xf numFmtId="0" fontId="2" fillId="2" borderId="4" xfId="52" applyFont="1" applyFill="1" applyBorder="1" applyAlignment="1">
      <alignment horizontal="distributed" vertical="center" indent="4"/>
    </xf>
    <xf numFmtId="0" fontId="2" fillId="2" borderId="6" xfId="52" applyFont="1" applyFill="1" applyBorder="1" applyAlignment="1">
      <alignment horizontal="distributed" vertical="center" indent="4"/>
    </xf>
    <xf numFmtId="180" fontId="2" fillId="2" borderId="3" xfId="52" applyNumberFormat="1" applyFont="1" applyFill="1" applyBorder="1" applyAlignment="1">
      <alignment horizontal="center" vertical="center" wrapText="1"/>
    </xf>
    <xf numFmtId="180" fontId="9" fillId="2" borderId="3" xfId="52" applyNumberFormat="1" applyFont="1" applyFill="1" applyBorder="1" applyAlignment="1">
      <alignment horizontal="center" vertical="center" wrapText="1"/>
    </xf>
    <xf numFmtId="180" fontId="9" fillId="2" borderId="4" xfId="52" applyNumberFormat="1" applyFont="1" applyFill="1" applyBorder="1" applyAlignment="1">
      <alignment horizontal="center" vertical="center"/>
    </xf>
    <xf numFmtId="0" fontId="9" fillId="2" borderId="5" xfId="52" applyFont="1" applyFill="1" applyBorder="1" applyAlignment="1">
      <alignment horizontal="center" vertical="center"/>
    </xf>
    <xf numFmtId="0" fontId="9" fillId="2" borderId="6" xfId="52" applyFont="1" applyFill="1" applyBorder="1" applyAlignment="1">
      <alignment horizontal="center" vertical="center"/>
    </xf>
    <xf numFmtId="180" fontId="9" fillId="2" borderId="7" xfId="52" applyNumberFormat="1" applyFont="1" applyFill="1" applyBorder="1" applyAlignment="1">
      <alignment horizontal="center" vertical="center" wrapText="1"/>
    </xf>
    <xf numFmtId="180" fontId="9" fillId="2" borderId="1" xfId="52"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6" xfId="52" applyFont="1" applyFill="1" applyBorder="1" applyAlignment="1">
      <alignment vertical="center"/>
    </xf>
    <xf numFmtId="180" fontId="5" fillId="2" borderId="8" xfId="84" applyNumberFormat="1" applyFont="1" applyFill="1" applyBorder="1" applyAlignment="1">
      <alignment vertical="center" shrinkToFit="1"/>
    </xf>
    <xf numFmtId="180" fontId="9" fillId="2" borderId="1" xfId="0" applyNumberFormat="1" applyFont="1" applyFill="1" applyBorder="1" applyAlignment="1" applyProtection="1">
      <alignment vertical="center" shrinkToFit="1"/>
      <protection locked="0"/>
    </xf>
    <xf numFmtId="2" fontId="5" fillId="2" borderId="8" xfId="84" applyNumberFormat="1" applyFont="1" applyFill="1" applyBorder="1" applyAlignment="1">
      <alignment vertical="center" shrinkToFit="1"/>
    </xf>
    <xf numFmtId="181" fontId="9" fillId="2" borderId="6" xfId="52" applyNumberFormat="1" applyFont="1" applyFill="1" applyBorder="1" applyAlignment="1">
      <alignment horizontal="left" vertical="center"/>
    </xf>
    <xf numFmtId="180" fontId="9" fillId="2" borderId="6" xfId="52" applyNumberFormat="1" applyFont="1" applyFill="1" applyBorder="1" applyAlignment="1">
      <alignment horizontal="left" vertical="center"/>
    </xf>
    <xf numFmtId="0" fontId="9" fillId="2" borderId="5" xfId="52" applyFont="1" applyFill="1" applyBorder="1" applyAlignment="1">
      <alignment vertical="center"/>
    </xf>
    <xf numFmtId="0" fontId="9" fillId="2" borderId="1" xfId="0" applyFont="1" applyFill="1" applyBorder="1" applyAlignment="1">
      <alignment horizontal="left" vertical="center"/>
    </xf>
    <xf numFmtId="180" fontId="9" fillId="2" borderId="1" xfId="0" applyNumberFormat="1" applyFont="1" applyFill="1" applyBorder="1" applyAlignment="1">
      <alignment horizontal="left" vertical="center"/>
    </xf>
    <xf numFmtId="0" fontId="9" fillId="2" borderId="1" xfId="52" applyFont="1" applyFill="1" applyBorder="1" applyAlignment="1">
      <alignment horizontal="left" vertical="center"/>
    </xf>
    <xf numFmtId="180" fontId="9" fillId="2" borderId="1" xfId="52" applyNumberFormat="1" applyFont="1" applyFill="1" applyBorder="1" applyAlignment="1">
      <alignment horizontal="left" vertical="center"/>
    </xf>
    <xf numFmtId="0" fontId="7" fillId="2" borderId="4" xfId="52" applyFont="1" applyFill="1" applyBorder="1" applyAlignment="1">
      <alignment horizontal="distributed" vertical="center" indent="4"/>
    </xf>
    <xf numFmtId="0" fontId="7" fillId="2" borderId="6" xfId="52" applyFont="1" applyFill="1" applyBorder="1" applyAlignment="1">
      <alignment horizontal="distributed" vertical="center" indent="4"/>
    </xf>
    <xf numFmtId="180" fontId="7" fillId="3" borderId="1" xfId="0" applyNumberFormat="1" applyFont="1" applyFill="1" applyBorder="1" applyAlignment="1">
      <alignment vertical="center" shrinkToFit="1"/>
    </xf>
    <xf numFmtId="180" fontId="5" fillId="3" borderId="8" xfId="84" applyNumberFormat="1" applyFont="1" applyFill="1" applyBorder="1" applyAlignment="1">
      <alignment vertical="center" shrinkToFit="1"/>
    </xf>
    <xf numFmtId="182" fontId="9" fillId="2" borderId="9" xfId="52" applyNumberFormat="1" applyFont="1" applyFill="1" applyBorder="1" applyAlignment="1">
      <alignment vertical="center"/>
    </xf>
    <xf numFmtId="0" fontId="12" fillId="2" borderId="0" xfId="52" applyFont="1" applyFill="1" applyAlignment="1">
      <alignment vertical="center"/>
    </xf>
    <xf numFmtId="0" fontId="13" fillId="2" borderId="0" xfId="52" applyFont="1" applyFill="1" applyAlignment="1">
      <alignment vertical="center"/>
    </xf>
    <xf numFmtId="0" fontId="14" fillId="2" borderId="0" xfId="52" applyFont="1" applyFill="1" applyAlignment="1">
      <alignment vertical="center"/>
    </xf>
    <xf numFmtId="0" fontId="14" fillId="2" borderId="0" xfId="52" applyFont="1" applyFill="1" applyAlignment="1">
      <alignment vertical="center" wrapText="1"/>
    </xf>
    <xf numFmtId="0" fontId="15" fillId="2" borderId="0" xfId="52" applyFont="1" applyFill="1" applyAlignment="1">
      <alignment vertical="center"/>
    </xf>
    <xf numFmtId="0" fontId="15" fillId="2" borderId="0" xfId="52" applyFont="1" applyFill="1" applyAlignment="1">
      <alignment vertical="center" wrapText="1"/>
    </xf>
    <xf numFmtId="0" fontId="3" fillId="2" borderId="0" xfId="52" applyFont="1" applyFill="1" applyAlignment="1">
      <alignment horizontal="center" vertical="center" wrapText="1"/>
    </xf>
    <xf numFmtId="0" fontId="1" fillId="2" borderId="2" xfId="52" applyFont="1" applyFill="1" applyBorder="1" applyAlignment="1">
      <alignment horizontal="right" vertical="center" wrapText="1"/>
    </xf>
    <xf numFmtId="0" fontId="9" fillId="2" borderId="4" xfId="52" applyFont="1" applyFill="1" applyBorder="1" applyAlignment="1">
      <alignment horizontal="center" vertical="center"/>
    </xf>
    <xf numFmtId="0" fontId="9" fillId="2" borderId="4" xfId="52" applyFont="1" applyFill="1" applyBorder="1" applyAlignment="1">
      <alignment horizontal="center" vertical="center" wrapText="1"/>
    </xf>
    <xf numFmtId="0" fontId="9" fillId="2" borderId="5" xfId="52" applyFont="1" applyFill="1" applyBorder="1" applyAlignment="1">
      <alignment horizontal="center" vertical="center" wrapText="1"/>
    </xf>
    <xf numFmtId="0" fontId="9" fillId="2" borderId="6" xfId="52" applyFont="1" applyFill="1" applyBorder="1" applyAlignment="1">
      <alignment horizontal="center" vertical="center" wrapText="1"/>
    </xf>
    <xf numFmtId="0" fontId="9" fillId="2" borderId="1" xfId="52" applyFont="1" applyFill="1" applyBorder="1" applyAlignment="1">
      <alignment horizontal="center" vertical="center"/>
    </xf>
    <xf numFmtId="0" fontId="7" fillId="2" borderId="1" xfId="52" applyFont="1" applyFill="1" applyBorder="1" applyAlignment="1">
      <alignment horizontal="left" vertical="center"/>
    </xf>
    <xf numFmtId="0" fontId="11" fillId="2" borderId="1" xfId="52" applyFont="1" applyFill="1" applyBorder="1" applyAlignment="1">
      <alignment vertical="center"/>
    </xf>
    <xf numFmtId="180" fontId="7" fillId="3" borderId="1" xfId="52" applyNumberFormat="1" applyFont="1" applyFill="1" applyBorder="1" applyAlignment="1">
      <alignment vertical="center" shrinkToFit="1"/>
    </xf>
    <xf numFmtId="179" fontId="7" fillId="3" borderId="1" xfId="52" applyNumberFormat="1" applyFont="1" applyFill="1" applyBorder="1" applyAlignment="1">
      <alignment vertical="center" shrinkToFit="1"/>
    </xf>
    <xf numFmtId="180" fontId="5" fillId="2" borderId="8" xfId="88" applyNumberFormat="1" applyFont="1" applyFill="1" applyBorder="1" applyAlignment="1">
      <alignment vertical="center" shrinkToFit="1"/>
    </xf>
    <xf numFmtId="180" fontId="9" fillId="2" borderId="1" xfId="52" applyNumberFormat="1" applyFont="1" applyFill="1" applyBorder="1" applyAlignment="1" applyProtection="1">
      <alignment vertical="center" shrinkToFit="1"/>
      <protection locked="0"/>
    </xf>
    <xf numFmtId="180" fontId="5" fillId="2" borderId="8" xfId="98" applyNumberFormat="1" applyFont="1" applyFill="1" applyBorder="1">
      <alignment vertical="center" shrinkToFit="1"/>
      <protection locked="0"/>
    </xf>
    <xf numFmtId="180" fontId="9" fillId="2" borderId="1" xfId="52" applyNumberFormat="1" applyFont="1" applyFill="1" applyBorder="1" applyAlignment="1">
      <alignment horizontal="left" vertical="center" shrinkToFit="1"/>
    </xf>
    <xf numFmtId="0" fontId="9" fillId="2" borderId="1" xfId="52" applyFont="1" applyFill="1" applyBorder="1" applyAlignment="1">
      <alignment horizontal="left" vertical="center" shrinkToFit="1"/>
    </xf>
    <xf numFmtId="0" fontId="16" fillId="2" borderId="4" xfId="52" applyFont="1" applyFill="1" applyBorder="1" applyAlignment="1">
      <alignment horizontal="center" vertical="center"/>
    </xf>
    <xf numFmtId="0" fontId="16" fillId="2" borderId="6" xfId="52" applyFont="1" applyFill="1" applyBorder="1" applyAlignment="1">
      <alignment horizontal="center" vertical="center"/>
    </xf>
    <xf numFmtId="0" fontId="17" fillId="2" borderId="0" xfId="52" applyFont="1" applyFill="1" applyAlignment="1" applyProtection="1">
      <alignment vertical="center"/>
      <protection locked="0"/>
    </xf>
    <xf numFmtId="0" fontId="18" fillId="2" borderId="0" xfId="52" applyFill="1" applyAlignment="1" applyProtection="1">
      <alignment vertical="center"/>
      <protection locked="0"/>
    </xf>
    <xf numFmtId="0" fontId="19" fillId="2" borderId="0" xfId="52" applyFont="1" applyFill="1" applyAlignment="1" applyProtection="1">
      <alignment horizontal="center" vertical="center"/>
      <protection locked="0"/>
    </xf>
    <xf numFmtId="0" fontId="20" fillId="2" borderId="0" xfId="52" applyFont="1" applyFill="1" applyAlignment="1" applyProtection="1">
      <alignment horizontal="left" vertical="center" indent="15"/>
      <protection locked="0"/>
    </xf>
    <xf numFmtId="0" fontId="17" fillId="2" borderId="0" xfId="52" applyFont="1" applyFill="1" applyAlignment="1" applyProtection="1">
      <alignment horizontal="left" vertical="center"/>
      <protection locked="0"/>
    </xf>
    <xf numFmtId="0" fontId="0" fillId="0" borderId="0" xfId="0" applyFont="1">
      <alignment vertical="center"/>
    </xf>
    <xf numFmtId="0" fontId="9" fillId="2" borderId="0" xfId="85" applyFont="1" applyFill="1" applyAlignment="1">
      <alignment vertical="center"/>
    </xf>
    <xf numFmtId="0" fontId="21" fillId="2" borderId="0" xfId="85" applyFont="1" applyFill="1" applyAlignment="1" applyProtection="1">
      <alignment vertical="center"/>
      <protection hidden="1"/>
    </xf>
    <xf numFmtId="0" fontId="9" fillId="2" borderId="0" xfId="85" applyFont="1" applyFill="1" applyAlignment="1" applyProtection="1">
      <alignment vertical="center"/>
      <protection hidden="1"/>
    </xf>
    <xf numFmtId="0" fontId="22" fillId="2" borderId="0" xfId="85" applyFont="1" applyFill="1" applyAlignment="1" applyProtection="1">
      <alignment horizontal="center" vertical="center"/>
      <protection hidden="1"/>
    </xf>
    <xf numFmtId="0" fontId="23" fillId="2" borderId="0" xfId="85" applyFont="1" applyFill="1" applyAlignment="1" applyProtection="1">
      <alignment vertical="center"/>
      <protection hidden="1"/>
    </xf>
    <xf numFmtId="0" fontId="23" fillId="2" borderId="0" xfId="85" applyFont="1" applyFill="1" applyAlignment="1" applyProtection="1">
      <alignment vertical="center"/>
      <protection locked="0"/>
    </xf>
    <xf numFmtId="49" fontId="23" fillId="2" borderId="0" xfId="85" applyNumberFormat="1" applyFont="1" applyFill="1" applyAlignment="1" applyProtection="1">
      <alignment horizontal="left" vertical="center"/>
      <protection hidden="1"/>
    </xf>
    <xf numFmtId="49" fontId="24" fillId="2" borderId="0" xfId="85" applyNumberFormat="1" applyFont="1" applyFill="1" applyAlignment="1" applyProtection="1">
      <alignment horizontal="left" vertical="center"/>
      <protection hidden="1"/>
    </xf>
    <xf numFmtId="0" fontId="18" fillId="2" borderId="0" xfId="85" applyFont="1" applyFill="1" applyAlignment="1">
      <alignment vertical="center"/>
    </xf>
    <xf numFmtId="0" fontId="25" fillId="2" borderId="0" xfId="85" applyFont="1" applyFill="1" applyAlignment="1" applyProtection="1">
      <alignment vertical="center"/>
      <protection hidden="1"/>
    </xf>
    <xf numFmtId="0" fontId="8" fillId="2" borderId="0" xfId="85" applyFont="1" applyFill="1" applyAlignment="1">
      <alignment vertical="center"/>
    </xf>
    <xf numFmtId="0" fontId="21" fillId="0" borderId="0" xfId="0" applyFont="1">
      <alignment vertical="center"/>
    </xf>
    <xf numFmtId="0" fontId="7" fillId="0" borderId="1" xfId="52" applyFont="1" applyFill="1" applyBorder="1" applyAlignment="1" quotePrefix="1">
      <alignment vertical="center"/>
    </xf>
    <xf numFmtId="49" fontId="9" fillId="2" borderId="1" xfId="52" applyNumberFormat="1" applyFont="1" applyFill="1" applyBorder="1" applyAlignment="1" quotePrefix="1">
      <alignment vertical="center"/>
    </xf>
    <xf numFmtId="0" fontId="9" fillId="2" borderId="1" xfId="52" applyFont="1" applyFill="1" applyBorder="1" applyAlignment="1" quotePrefix="1">
      <alignment vertical="center"/>
    </xf>
  </cellXfs>
  <cellStyles count="1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差_保定市2015年预算表格（八张全表不含定州）" xfId="50"/>
    <cellStyle name="常规 3 2" xfId="51"/>
    <cellStyle name="常规 2" xfId="52"/>
    <cellStyle name="政府性基金预算收支表___builtInStyle103" xfId="53"/>
    <cellStyle name="一般公共预算收支平衡表___builtInStyle97" xfId="54"/>
    <cellStyle name="一般公共预算收支平衡表___builtInStyle94" xfId="55"/>
    <cellStyle name="常规 2_保定市2015年预算表格（八张全表不含定州）" xfId="56"/>
    <cellStyle name="常规 2 3" xfId="57"/>
    <cellStyle name="一般公共预算收支平衡表___builtInStyle117" xfId="58"/>
    <cellStyle name="常规 2 10" xfId="59"/>
    <cellStyle name="常规 11" xfId="60"/>
    <cellStyle name="常规 2 4" xfId="61"/>
    <cellStyle name="常规 3_保定市2015年预算表格（八张全表不含定州）" xfId="62"/>
    <cellStyle name="一般公共预算收支平衡表___builtInStyle130" xfId="63"/>
    <cellStyle name="一般公共预算收支平衡表___builtInStyle114" xfId="64"/>
    <cellStyle name="一般公共预算收支平衡表___builtInStyle116" xfId="65"/>
    <cellStyle name="一般公共预算收支平衡表___builtInStyle108" xfId="66"/>
    <cellStyle name="常规 4 2" xfId="67"/>
    <cellStyle name="一般公共预算收支平衡表___builtInStyle101" xfId="68"/>
    <cellStyle name="常规 4" xfId="69"/>
    <cellStyle name="一般公共预算收支平衡表___builtInStyle107" xfId="70"/>
    <cellStyle name="常规 12" xfId="71"/>
    <cellStyle name="常规 3 2 2" xfId="72"/>
    <cellStyle name="好_保定市2015年预算表格（八张全表不含定州）" xfId="73"/>
    <cellStyle name="百分比 2" xfId="74"/>
    <cellStyle name="一般公共预算收支平衡表___builtInStyle103" xfId="75"/>
    <cellStyle name="常规 16" xfId="76"/>
    <cellStyle name="一般公共预算收支平衡表___builtInStyle100" xfId="77"/>
    <cellStyle name="一般公共预算收支平衡表___builtInStyle126" xfId="78"/>
    <cellStyle name="一般公共预算收支平衡表___builtInStyle104" xfId="79"/>
    <cellStyle name="政府性基金预算收支表___builtInStyle114" xfId="80"/>
    <cellStyle name="一般公共预算收支平衡表___builtInStyle96" xfId="81"/>
    <cellStyle name="一般公共预算收支平衡表___builtInStyle119" xfId="82"/>
    <cellStyle name="差_部门基本支出预算统计表2016发海娟" xfId="83"/>
    <cellStyle name="一般公共预算支出表_常规 4" xfId="84"/>
    <cellStyle name="常规 2 4 2" xfId="85"/>
    <cellStyle name="政府性基金预算收支表___builtInStyle93" xfId="86"/>
    <cellStyle name="一般公共预算收支平衡表___builtInStyle95" xfId="87"/>
    <cellStyle name="一般公共预算收入表_常规 4" xfId="88"/>
    <cellStyle name="好_部门基本支出预算统计表2016发海娟" xfId="89"/>
    <cellStyle name="常规_营口市2005年1-6月预算执行情况(可比）" xfId="90"/>
    <cellStyle name="常规 3" xfId="91"/>
    <cellStyle name="常规 4 3" xfId="92"/>
    <cellStyle name="常规 2 2 2" xfId="93"/>
    <cellStyle name="一般公共预算收支平衡表___builtInStyle129" xfId="94"/>
    <cellStyle name="常规 4_☆广阳区(3月2日)" xfId="95"/>
    <cellStyle name="常规 11 7" xfId="96"/>
    <cellStyle name="常规 10" xfId="97"/>
    <cellStyle name="一般公共预算收入表___builtInStyle102" xfId="98"/>
    <cellStyle name="常规 2 2" xfId="99"/>
    <cellStyle name="一般公共预算收支平衡表___builtInStyle93" xfId="10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D7" sqref="D7"/>
    </sheetView>
  </sheetViews>
  <sheetFormatPr defaultColWidth="8.7037037037037" defaultRowHeight="14.4" outlineLevelRow="4" outlineLevelCol="1"/>
  <sheetData>
    <row r="1" ht="20.4" spans="1:1">
      <c r="A1" s="163" t="s">
        <v>0</v>
      </c>
    </row>
    <row r="3" spans="2:2">
      <c r="B3" s="151"/>
    </row>
    <row r="5" spans="1:1">
      <c r="A5" s="151"/>
    </row>
  </sheetData>
  <sheetProtection algorithmName="SHA-512" hashValue="8tj8DM5imz2EdQOSq89oPu6yoOrdOkOzcb219PeRZ+5JQQHIIakWmGBNNb4LGVBX0YUJ0xYiS910D74Rxzp6ZA==" saltValue="RTwVdLKU0O88nMbqFy7p3w==" spinCount="100000" sheet="1" formatColumns="0" formatRows="0" autoFilter="0" objects="1" scenarios="1"/>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GridLines="0" showZeros="0" workbookViewId="0">
      <pane xSplit="6" ySplit="15" topLeftCell="G64" activePane="bottomRight" state="frozen"/>
      <selection/>
      <selection pane="topRight"/>
      <selection pane="bottomLeft"/>
      <selection pane="bottomRight" activeCell="I3" sqref="I3"/>
    </sheetView>
  </sheetViews>
  <sheetFormatPr defaultColWidth="8.7037037037037" defaultRowHeight="15.6" outlineLevelCol="4"/>
  <cols>
    <col min="1" max="1" width="34.6388888888889" style="152" customWidth="1"/>
    <col min="2" max="2" width="18.6388888888889" style="152" customWidth="1"/>
    <col min="3" max="3" width="50.7962962962963" style="152" customWidth="1"/>
    <col min="4" max="4" width="9.86111111111111" style="152" hidden="1" customWidth="1"/>
    <col min="5" max="5" width="22.7592592592593" style="152" customWidth="1"/>
    <col min="6" max="16384" width="8.75925925925926" style="152"/>
  </cols>
  <sheetData>
    <row r="1" ht="36.75" hidden="1" customHeight="1" spans="1:5">
      <c r="A1" s="153" t="str">
        <f ca="1">IF(NmSH,"","审核不通过，请复制B11单元格内字符串命名文件！")</f>
        <v>审核不通过，请复制B11单元格内字符串命名文件！</v>
      </c>
      <c r="B1" s="154"/>
      <c r="C1" s="154"/>
      <c r="D1" s="154"/>
      <c r="E1" s="154"/>
    </row>
    <row r="2" ht="52.5" customHeight="1" spans="1:5">
      <c r="A2" s="153" t="str">
        <f ca="1">IF(COUNT(表三!C33:F33)=3,IF(COUNT(表四!C66:F66)=3,IF(COUNT(表五!C27:H27)=6,"","审核不通过，请检查表五收支平衡情况！"),"审核不通过，请检查表四收支平衡情况！"),"审核不通过，请检查表三收支平衡情况！")</f>
        <v/>
      </c>
      <c r="B2" s="154"/>
      <c r="C2" s="154"/>
      <c r="D2" s="154"/>
      <c r="E2" s="154"/>
    </row>
    <row r="3" ht="178.5" customHeight="1" spans="1:5">
      <c r="A3" s="155" t="s">
        <v>1</v>
      </c>
      <c r="B3" s="155"/>
      <c r="C3" s="155"/>
      <c r="D3" s="155"/>
      <c r="E3" s="155"/>
    </row>
    <row r="4" ht="22.5" customHeight="1" spans="1:5">
      <c r="A4" s="155"/>
      <c r="B4" s="156"/>
      <c r="C4" s="154"/>
      <c r="D4" s="156"/>
      <c r="E4" s="156"/>
    </row>
    <row r="5" ht="22.5" customHeight="1" spans="1:5">
      <c r="A5" s="155"/>
      <c r="B5" s="156" t="s">
        <v>2</v>
      </c>
      <c r="C5" s="157"/>
      <c r="D5" s="154" t="e">
        <f ca="1">VLOOKUP(OFFSET(B5,0,1),内置数据!$B$2:$C$38,2,0)</f>
        <v>#N/A</v>
      </c>
      <c r="E5" s="155"/>
    </row>
    <row r="6" ht="22.5" customHeight="1" spans="1:5">
      <c r="A6" s="155"/>
      <c r="B6" s="156"/>
      <c r="C6" s="156"/>
      <c r="D6" s="154">
        <f>表五!T16</f>
        <v>0</v>
      </c>
      <c r="E6" s="155"/>
    </row>
    <row r="7" ht="22.5" customHeight="1" spans="1:5">
      <c r="A7" s="154"/>
      <c r="B7" s="156" t="s">
        <v>3</v>
      </c>
      <c r="C7" s="157"/>
      <c r="D7" s="155"/>
      <c r="E7" s="158"/>
    </row>
    <row r="8" ht="22.5" customHeight="1" spans="1:5">
      <c r="A8" s="154"/>
      <c r="B8" s="156" t="s">
        <v>4</v>
      </c>
      <c r="C8" s="157"/>
      <c r="D8" s="155"/>
      <c r="E8" s="159"/>
    </row>
    <row r="9" spans="1:5">
      <c r="A9" s="154"/>
      <c r="B9" s="154"/>
      <c r="C9" s="154"/>
      <c r="D9" s="154"/>
      <c r="E9" s="154"/>
    </row>
    <row r="10" spans="1:1">
      <c r="A10" s="160"/>
    </row>
    <row r="11" hidden="1" spans="1:2">
      <c r="A11" s="160" t="s">
        <v>5</v>
      </c>
      <c r="B11" s="161" t="str">
        <f ca="1">IFERROR($D$5&amp;"_2025年地方财政预算表（代编口径）_"&amp;TEXT(NOW(),"YYYYMMDD_HHmm"),"请先选择填报地区")</f>
        <v>请先选择填报地区</v>
      </c>
    </row>
    <row r="12" ht="34.2" hidden="1" customHeight="1"/>
    <row r="13" hidden="1" spans="1:1">
      <c r="A13" s="162" t="s">
        <v>6</v>
      </c>
    </row>
  </sheetData>
  <mergeCells count="1">
    <mergeCell ref="A3:E3"/>
  </mergeCells>
  <dataValidations count="1">
    <dataValidation type="list" allowBlank="1" showInputMessage="1" showErrorMessage="1" sqref="C5:C6">
      <formula1>省级</formula1>
    </dataValidation>
  </dataValidations>
  <printOptions horizontalCentered="1"/>
  <pageMargins left="0.75" right="0.75" top="0.979166666666667" bottom="0.979166666666667" header="0.509027777777778"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8"/>
  <sheetViews>
    <sheetView workbookViewId="0">
      <selection activeCell="C1" sqref="C1"/>
    </sheetView>
  </sheetViews>
  <sheetFormatPr defaultColWidth="8.7037037037037" defaultRowHeight="14.4" outlineLevelCol="2"/>
  <cols>
    <col min="2" max="2" width="15.9537037037037" customWidth="1"/>
  </cols>
  <sheetData>
    <row r="1" spans="2:2">
      <c r="B1" s="151" t="s">
        <v>7</v>
      </c>
    </row>
    <row r="2" spans="2:3">
      <c r="B2" t="s">
        <v>8</v>
      </c>
      <c r="C2" t="s">
        <v>9</v>
      </c>
    </row>
    <row r="3" spans="2:3">
      <c r="B3" t="s">
        <v>10</v>
      </c>
      <c r="C3" t="s">
        <v>11</v>
      </c>
    </row>
    <row r="4" spans="2:3">
      <c r="B4" t="s">
        <v>12</v>
      </c>
      <c r="C4" t="s">
        <v>13</v>
      </c>
    </row>
    <row r="5" spans="2:3">
      <c r="B5" t="s">
        <v>14</v>
      </c>
      <c r="C5" t="s">
        <v>15</v>
      </c>
    </row>
    <row r="6" spans="2:3">
      <c r="B6" t="s">
        <v>16</v>
      </c>
      <c r="C6" t="s">
        <v>17</v>
      </c>
    </row>
    <row r="7" spans="2:3">
      <c r="B7" t="s">
        <v>18</v>
      </c>
      <c r="C7" t="s">
        <v>19</v>
      </c>
    </row>
    <row r="8" spans="2:3">
      <c r="B8" t="s">
        <v>20</v>
      </c>
      <c r="C8" t="s">
        <v>21</v>
      </c>
    </row>
    <row r="9" spans="2:3">
      <c r="B9" t="s">
        <v>22</v>
      </c>
      <c r="C9" t="s">
        <v>23</v>
      </c>
    </row>
    <row r="10" spans="2:3">
      <c r="B10" t="s">
        <v>24</v>
      </c>
      <c r="C10" t="s">
        <v>25</v>
      </c>
    </row>
    <row r="11" spans="2:3">
      <c r="B11" t="s">
        <v>26</v>
      </c>
      <c r="C11" t="s">
        <v>27</v>
      </c>
    </row>
    <row r="12" spans="2:3">
      <c r="B12" t="s">
        <v>28</v>
      </c>
      <c r="C12" t="s">
        <v>29</v>
      </c>
    </row>
    <row r="13" spans="2:3">
      <c r="B13" t="s">
        <v>30</v>
      </c>
      <c r="C13" t="s">
        <v>31</v>
      </c>
    </row>
    <row r="14" spans="2:3">
      <c r="B14" t="s">
        <v>32</v>
      </c>
      <c r="C14" t="s">
        <v>33</v>
      </c>
    </row>
    <row r="15" spans="2:3">
      <c r="B15" t="s">
        <v>34</v>
      </c>
      <c r="C15" t="s">
        <v>35</v>
      </c>
    </row>
    <row r="16" spans="2:3">
      <c r="B16" t="s">
        <v>36</v>
      </c>
      <c r="C16" t="s">
        <v>37</v>
      </c>
    </row>
    <row r="17" spans="2:3">
      <c r="B17" t="s">
        <v>38</v>
      </c>
      <c r="C17" t="s">
        <v>39</v>
      </c>
    </row>
    <row r="18" spans="2:3">
      <c r="B18" t="s">
        <v>40</v>
      </c>
      <c r="C18" t="s">
        <v>41</v>
      </c>
    </row>
    <row r="19" spans="2:3">
      <c r="B19" t="s">
        <v>42</v>
      </c>
      <c r="C19" t="s">
        <v>43</v>
      </c>
    </row>
    <row r="20" spans="2:3">
      <c r="B20" t="s">
        <v>44</v>
      </c>
      <c r="C20" t="s">
        <v>45</v>
      </c>
    </row>
    <row r="21" spans="2:3">
      <c r="B21" t="s">
        <v>46</v>
      </c>
      <c r="C21" t="s">
        <v>47</v>
      </c>
    </row>
    <row r="22" spans="2:3">
      <c r="B22" t="s">
        <v>48</v>
      </c>
      <c r="C22" t="s">
        <v>49</v>
      </c>
    </row>
    <row r="23" spans="2:3">
      <c r="B23" t="s">
        <v>50</v>
      </c>
      <c r="C23" t="s">
        <v>51</v>
      </c>
    </row>
    <row r="24" spans="2:3">
      <c r="B24" t="s">
        <v>52</v>
      </c>
      <c r="C24" t="s">
        <v>53</v>
      </c>
    </row>
    <row r="25" spans="2:3">
      <c r="B25" t="s">
        <v>54</v>
      </c>
      <c r="C25" t="s">
        <v>55</v>
      </c>
    </row>
    <row r="26" spans="2:3">
      <c r="B26" t="s">
        <v>56</v>
      </c>
      <c r="C26" s="151" t="s">
        <v>57</v>
      </c>
    </row>
    <row r="27" spans="2:3">
      <c r="B27" t="s">
        <v>58</v>
      </c>
      <c r="C27" t="s">
        <v>59</v>
      </c>
    </row>
    <row r="28" spans="2:3">
      <c r="B28" t="s">
        <v>60</v>
      </c>
      <c r="C28" t="s">
        <v>61</v>
      </c>
    </row>
    <row r="29" spans="2:3">
      <c r="B29" t="s">
        <v>62</v>
      </c>
      <c r="C29" t="s">
        <v>63</v>
      </c>
    </row>
    <row r="30" spans="2:3">
      <c r="B30" t="s">
        <v>64</v>
      </c>
      <c r="C30" t="s">
        <v>65</v>
      </c>
    </row>
    <row r="31" spans="2:3">
      <c r="B31" t="s">
        <v>66</v>
      </c>
      <c r="C31" t="s">
        <v>67</v>
      </c>
    </row>
    <row r="32" spans="2:3">
      <c r="B32" t="s">
        <v>68</v>
      </c>
      <c r="C32" t="s">
        <v>69</v>
      </c>
    </row>
    <row r="33" spans="2:3">
      <c r="B33" t="s">
        <v>70</v>
      </c>
      <c r="C33" t="s">
        <v>71</v>
      </c>
    </row>
    <row r="34" spans="2:3">
      <c r="B34" t="s">
        <v>72</v>
      </c>
      <c r="C34" t="s">
        <v>73</v>
      </c>
    </row>
    <row r="35" spans="2:3">
      <c r="B35" t="s">
        <v>74</v>
      </c>
      <c r="C35" t="s">
        <v>75</v>
      </c>
    </row>
    <row r="36" spans="2:3">
      <c r="B36" t="s">
        <v>76</v>
      </c>
      <c r="C36" s="151" t="s">
        <v>77</v>
      </c>
    </row>
    <row r="37" spans="2:3">
      <c r="B37" t="s">
        <v>78</v>
      </c>
      <c r="C37" s="151" t="s">
        <v>79</v>
      </c>
    </row>
    <row r="38" spans="2:3">
      <c r="B38" s="151" t="s">
        <v>80</v>
      </c>
      <c r="C38" s="151" t="s">
        <v>81</v>
      </c>
    </row>
  </sheetData>
  <sheetProtection algorithmName="SHA-512" hashValue="u5QNQJTngsuj+frql1AFBZmUtgtoS5mbU6inIGf5ZtsiAgOInuEHZlMA82Q8NRjUi7Epwo4iJOTt9mx2MH+S1A==" saltValue="Gdc0TosEhsXjojeEpq5uZA==" spinCount="100000" sheet="1" formatColumns="0" formatRows="0" autoFilter="0" objects="1" scenarios="1"/>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showGridLines="0" showZeros="0" topLeftCell="A3" workbookViewId="0">
      <selection activeCell="A20" sqref="A20"/>
    </sheetView>
  </sheetViews>
  <sheetFormatPr defaultColWidth="8.7037037037037" defaultRowHeight="15.6" outlineLevelRow="7"/>
  <cols>
    <col min="1" max="1" width="121.638888888889" style="147" customWidth="1"/>
    <col min="2" max="16384" width="8.75925925925926" style="147"/>
  </cols>
  <sheetData>
    <row r="1" ht="103.8" customHeight="1" spans="1:1">
      <c r="A1" s="148" t="s">
        <v>82</v>
      </c>
    </row>
    <row r="2" ht="33" customHeight="1" spans="1:1">
      <c r="A2" s="148"/>
    </row>
    <row r="3" s="146" customFormat="1" ht="48.9" customHeight="1" spans="1:1">
      <c r="A3" s="149" t="s">
        <v>83</v>
      </c>
    </row>
    <row r="4" s="146" customFormat="1" ht="48.9" customHeight="1" spans="1:1">
      <c r="A4" s="149" t="s">
        <v>84</v>
      </c>
    </row>
    <row r="5" s="146" customFormat="1" ht="48.9" customHeight="1" spans="1:1">
      <c r="A5" s="149" t="s">
        <v>85</v>
      </c>
    </row>
    <row r="6" s="146" customFormat="1" ht="48.9" customHeight="1" spans="1:1">
      <c r="A6" s="149" t="s">
        <v>86</v>
      </c>
    </row>
    <row r="7" s="146" customFormat="1" ht="48.9" customHeight="1" spans="1:1">
      <c r="A7" s="149" t="s">
        <v>87</v>
      </c>
    </row>
    <row r="8" s="146" customFormat="1" ht="28.15" customHeight="1" spans="1:1">
      <c r="A8" s="150"/>
    </row>
  </sheetData>
  <printOptions horizontalCentered="1"/>
  <pageMargins left="0.75" right="0.75" top="1.01875" bottom="0.659027777777778" header="0.21875" footer="0.509027777777778"/>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pane xSplit="2" ySplit="7" topLeftCell="C24" activePane="bottomRight" state="frozen"/>
      <selection/>
      <selection pane="topRight"/>
      <selection pane="bottomLeft"/>
      <selection pane="bottomRight" activeCell="N26" sqref="N26"/>
    </sheetView>
  </sheetViews>
  <sheetFormatPr defaultColWidth="8.7037037037037" defaultRowHeight="14.4" outlineLevelCol="7"/>
  <cols>
    <col min="1" max="1" width="5.89814814814815" style="124" customWidth="1"/>
    <col min="2" max="2" width="31.3796296296296" style="124" customWidth="1"/>
    <col min="3" max="8" width="8.63888888888889" style="125" customWidth="1"/>
    <col min="9" max="16384" width="8.75925925925926" style="124"/>
  </cols>
  <sheetData>
    <row r="1" ht="18" customHeight="1" spans="1:8">
      <c r="A1" s="24" t="s">
        <v>88</v>
      </c>
      <c r="B1" s="126"/>
      <c r="C1" s="127"/>
      <c r="D1" s="127"/>
      <c r="E1" s="127"/>
      <c r="F1" s="127"/>
      <c r="G1" s="127"/>
      <c r="H1" s="127"/>
    </row>
    <row r="2" s="122" customFormat="1" ht="22.8" spans="1:8">
      <c r="A2" s="64" t="s">
        <v>89</v>
      </c>
      <c r="B2" s="64"/>
      <c r="C2" s="128"/>
      <c r="D2" s="128"/>
      <c r="E2" s="128"/>
      <c r="F2" s="128"/>
      <c r="G2" s="128"/>
      <c r="H2" s="128"/>
    </row>
    <row r="3" ht="20.25" customHeight="1" spans="1:8">
      <c r="A3" s="126"/>
      <c r="B3" s="126"/>
      <c r="C3" s="127"/>
      <c r="D3" s="127"/>
      <c r="E3" s="127"/>
      <c r="F3" s="127"/>
      <c r="G3" s="129" t="s">
        <v>90</v>
      </c>
      <c r="H3" s="129"/>
    </row>
    <row r="4" ht="33" customHeight="1" spans="1:8">
      <c r="A4" s="130" t="s">
        <v>91</v>
      </c>
      <c r="B4" s="102"/>
      <c r="C4" s="29" t="s">
        <v>92</v>
      </c>
      <c r="D4" s="29" t="s">
        <v>93</v>
      </c>
      <c r="E4" s="30" t="s">
        <v>94</v>
      </c>
      <c r="F4" s="131" t="s">
        <v>95</v>
      </c>
      <c r="G4" s="132"/>
      <c r="H4" s="133"/>
    </row>
    <row r="5" ht="63" customHeight="1" spans="1:8">
      <c r="A5" s="134" t="s">
        <v>96</v>
      </c>
      <c r="B5" s="134" t="s">
        <v>97</v>
      </c>
      <c r="C5" s="35"/>
      <c r="D5" s="35"/>
      <c r="E5" s="35"/>
      <c r="F5" s="36" t="s">
        <v>98</v>
      </c>
      <c r="G5" s="37" t="s">
        <v>99</v>
      </c>
      <c r="H5" s="37" t="s">
        <v>100</v>
      </c>
    </row>
    <row r="6" ht="20.1" customHeight="1" spans="1:8">
      <c r="A6" s="135" t="s">
        <v>101</v>
      </c>
      <c r="B6" s="136" t="s">
        <v>102</v>
      </c>
      <c r="C6" s="137">
        <f ca="1">SUM(OFFSET(C6,1,0,15,1))</f>
        <v>74590</v>
      </c>
      <c r="D6" s="137">
        <f ca="1" t="shared" ref="D6:F6" si="0">SUM(OFFSET(D6,1,0,15,1))</f>
        <v>88</v>
      </c>
      <c r="E6" s="137">
        <f ca="1" t="shared" si="0"/>
        <v>65017</v>
      </c>
      <c r="F6" s="137">
        <f ca="1" t="shared" si="0"/>
        <v>67500</v>
      </c>
      <c r="G6" s="138">
        <f ca="1">IFERROR(OFFSET(G6,0,-1)/SUM(OFFSET(G6,0,-4,1,2)),)</f>
        <v>0.903880660971103</v>
      </c>
      <c r="H6" s="138">
        <f ca="1" t="shared" ref="H6:H35" si="1">IFERROR(OFFSET(H6,0,-2)/OFFSET(H6,0,-3),)</f>
        <v>1.03819001184306</v>
      </c>
    </row>
    <row r="7" ht="20.1" customHeight="1" spans="1:8">
      <c r="A7" s="115" t="s">
        <v>103</v>
      </c>
      <c r="B7" s="44" t="s">
        <v>104</v>
      </c>
      <c r="C7" s="139">
        <v>33000</v>
      </c>
      <c r="D7" s="140"/>
      <c r="E7" s="141">
        <v>24525</v>
      </c>
      <c r="F7" s="141">
        <v>26950</v>
      </c>
      <c r="G7" s="41">
        <f ca="1" t="shared" ref="G7:G21" si="2">IFERROR(OFFSET(G7,0,-1)/SUM(OFFSET(G7,0,-4,1,2)),)</f>
        <v>0.816666666666667</v>
      </c>
      <c r="H7" s="41">
        <f ca="1" t="shared" si="1"/>
        <v>1.09887869520897</v>
      </c>
    </row>
    <row r="8" ht="20.1" customHeight="1" spans="1:8">
      <c r="A8" s="115" t="s">
        <v>105</v>
      </c>
      <c r="B8" s="44" t="s">
        <v>106</v>
      </c>
      <c r="C8" s="139">
        <v>13000</v>
      </c>
      <c r="D8" s="140"/>
      <c r="E8" s="141">
        <v>16654</v>
      </c>
      <c r="F8" s="141">
        <v>14858</v>
      </c>
      <c r="G8" s="41">
        <f ca="1" t="shared" si="2"/>
        <v>1.14292307692308</v>
      </c>
      <c r="H8" s="41">
        <f ca="1" t="shared" si="1"/>
        <v>0.892158040110484</v>
      </c>
    </row>
    <row r="9" ht="20.1" customHeight="1" spans="1:8">
      <c r="A9" s="115" t="s">
        <v>107</v>
      </c>
      <c r="B9" s="44" t="s">
        <v>108</v>
      </c>
      <c r="C9" s="139">
        <v>2300</v>
      </c>
      <c r="D9" s="140"/>
      <c r="E9" s="141">
        <v>4830</v>
      </c>
      <c r="F9" s="141">
        <v>2600</v>
      </c>
      <c r="G9" s="41">
        <f ca="1" t="shared" si="2"/>
        <v>1.1304347826087</v>
      </c>
      <c r="H9" s="41">
        <f ca="1" t="shared" si="1"/>
        <v>0.538302277432712</v>
      </c>
    </row>
    <row r="10" ht="20.1" customHeight="1" spans="1:8">
      <c r="A10" s="115" t="s">
        <v>109</v>
      </c>
      <c r="B10" s="44" t="s">
        <v>110</v>
      </c>
      <c r="C10" s="139"/>
      <c r="D10" s="140"/>
      <c r="E10" s="141"/>
      <c r="F10" s="141"/>
      <c r="G10" s="41">
        <f ca="1" t="shared" si="2"/>
        <v>0</v>
      </c>
      <c r="H10" s="41">
        <f ca="1" t="shared" si="1"/>
        <v>0</v>
      </c>
    </row>
    <row r="11" ht="20.1" customHeight="1" spans="1:8">
      <c r="A11" s="115" t="s">
        <v>111</v>
      </c>
      <c r="B11" s="44" t="s">
        <v>112</v>
      </c>
      <c r="C11" s="139">
        <v>4000</v>
      </c>
      <c r="D11" s="140"/>
      <c r="E11" s="141">
        <v>3231</v>
      </c>
      <c r="F11" s="141">
        <v>4300</v>
      </c>
      <c r="G11" s="41">
        <f ca="1" t="shared" si="2"/>
        <v>1.075</v>
      </c>
      <c r="H11" s="41">
        <f ca="1" t="shared" si="1"/>
        <v>1.33085731971526</v>
      </c>
    </row>
    <row r="12" ht="20.1" customHeight="1" spans="1:8">
      <c r="A12" s="115" t="s">
        <v>113</v>
      </c>
      <c r="B12" s="44" t="s">
        <v>114</v>
      </c>
      <c r="C12" s="139">
        <v>4500</v>
      </c>
      <c r="D12" s="140"/>
      <c r="E12" s="141">
        <v>3590</v>
      </c>
      <c r="F12" s="141">
        <v>4076</v>
      </c>
      <c r="G12" s="41">
        <f ca="1" t="shared" si="2"/>
        <v>0.905777777777778</v>
      </c>
      <c r="H12" s="41">
        <f ca="1" t="shared" si="1"/>
        <v>1.13537604456825</v>
      </c>
    </row>
    <row r="13" ht="20.1" customHeight="1" spans="1:8">
      <c r="A13" s="115" t="s">
        <v>115</v>
      </c>
      <c r="B13" s="44" t="s">
        <v>116</v>
      </c>
      <c r="C13" s="139">
        <v>2400</v>
      </c>
      <c r="D13" s="140"/>
      <c r="E13" s="141">
        <v>1914</v>
      </c>
      <c r="F13" s="141">
        <v>2900</v>
      </c>
      <c r="G13" s="41">
        <f ca="1" t="shared" si="2"/>
        <v>1.20833333333333</v>
      </c>
      <c r="H13" s="41">
        <f ca="1" t="shared" si="1"/>
        <v>1.51515151515152</v>
      </c>
    </row>
    <row r="14" ht="20.1" customHeight="1" spans="1:8">
      <c r="A14" s="115" t="s">
        <v>117</v>
      </c>
      <c r="B14" s="44" t="s">
        <v>118</v>
      </c>
      <c r="C14" s="139">
        <v>10365</v>
      </c>
      <c r="D14" s="140"/>
      <c r="E14" s="141">
        <v>6570</v>
      </c>
      <c r="F14" s="141">
        <v>8273</v>
      </c>
      <c r="G14" s="41">
        <f ca="1" t="shared" si="2"/>
        <v>0.798166907863</v>
      </c>
      <c r="H14" s="41">
        <f ca="1" t="shared" si="1"/>
        <v>1.25920852359209</v>
      </c>
    </row>
    <row r="15" ht="20.1" customHeight="1" spans="1:8">
      <c r="A15" s="115" t="s">
        <v>119</v>
      </c>
      <c r="B15" s="44" t="s">
        <v>120</v>
      </c>
      <c r="C15" s="139"/>
      <c r="D15" s="140"/>
      <c r="E15" s="141">
        <v>138</v>
      </c>
      <c r="F15" s="141">
        <v>138</v>
      </c>
      <c r="G15" s="41">
        <f ca="1" t="shared" si="2"/>
        <v>0</v>
      </c>
      <c r="H15" s="41">
        <f ca="1" t="shared" si="1"/>
        <v>1</v>
      </c>
    </row>
    <row r="16" ht="20.1" customHeight="1" spans="1:8">
      <c r="A16" s="115" t="s">
        <v>121</v>
      </c>
      <c r="B16" s="44" t="s">
        <v>122</v>
      </c>
      <c r="C16" s="139">
        <v>4015</v>
      </c>
      <c r="D16" s="140"/>
      <c r="E16" s="141">
        <v>2590</v>
      </c>
      <c r="F16" s="141">
        <v>2500</v>
      </c>
      <c r="G16" s="41">
        <f ca="1" t="shared" si="2"/>
        <v>0.62266500622665</v>
      </c>
      <c r="H16" s="41">
        <f ca="1" t="shared" si="1"/>
        <v>0.965250965250965</v>
      </c>
    </row>
    <row r="17" ht="20.1" customHeight="1" spans="1:8">
      <c r="A17" s="115" t="s">
        <v>123</v>
      </c>
      <c r="B17" s="44" t="s">
        <v>124</v>
      </c>
      <c r="C17" s="139"/>
      <c r="D17" s="140"/>
      <c r="E17" s="141"/>
      <c r="F17" s="141"/>
      <c r="G17" s="41">
        <f ca="1" t="shared" si="2"/>
        <v>0</v>
      </c>
      <c r="H17" s="41">
        <f ca="1" t="shared" si="1"/>
        <v>0</v>
      </c>
    </row>
    <row r="18" ht="20.1" customHeight="1" spans="1:8">
      <c r="A18" s="115" t="s">
        <v>125</v>
      </c>
      <c r="B18" s="44" t="s">
        <v>126</v>
      </c>
      <c r="C18" s="139">
        <v>1000</v>
      </c>
      <c r="D18" s="140"/>
      <c r="E18" s="141">
        <v>966</v>
      </c>
      <c r="F18" s="141">
        <v>905</v>
      </c>
      <c r="G18" s="41">
        <f ca="1" t="shared" si="2"/>
        <v>0.905</v>
      </c>
      <c r="H18" s="41">
        <f ca="1" t="shared" si="1"/>
        <v>0.936853002070393</v>
      </c>
    </row>
    <row r="19" ht="20.1" customHeight="1" spans="1:8">
      <c r="A19" s="115" t="s">
        <v>127</v>
      </c>
      <c r="B19" s="44" t="s">
        <v>128</v>
      </c>
      <c r="C19" s="139"/>
      <c r="D19" s="140"/>
      <c r="E19" s="141"/>
      <c r="F19" s="141"/>
      <c r="G19" s="41">
        <f ca="1" t="shared" si="2"/>
        <v>0</v>
      </c>
      <c r="H19" s="41">
        <f ca="1" t="shared" si="1"/>
        <v>0</v>
      </c>
    </row>
    <row r="20" ht="20.1" customHeight="1" spans="1:8">
      <c r="A20" s="115" t="s">
        <v>129</v>
      </c>
      <c r="B20" s="44" t="s">
        <v>130</v>
      </c>
      <c r="C20" s="139">
        <v>10</v>
      </c>
      <c r="D20" s="140"/>
      <c r="E20" s="141">
        <v>9</v>
      </c>
      <c r="F20" s="141"/>
      <c r="G20" s="41">
        <f ca="1" t="shared" si="2"/>
        <v>0</v>
      </c>
      <c r="H20" s="41">
        <f ca="1" t="shared" si="1"/>
        <v>0</v>
      </c>
    </row>
    <row r="21" ht="20.1" customHeight="1" spans="1:8">
      <c r="A21" s="115" t="s">
        <v>131</v>
      </c>
      <c r="B21" s="44" t="s">
        <v>132</v>
      </c>
      <c r="C21" s="139"/>
      <c r="D21" s="140">
        <v>88</v>
      </c>
      <c r="E21" s="141"/>
      <c r="F21" s="141"/>
      <c r="G21" s="41">
        <f ca="1" t="shared" si="2"/>
        <v>0</v>
      </c>
      <c r="H21" s="41">
        <f ca="1" t="shared" si="1"/>
        <v>0</v>
      </c>
    </row>
    <row r="22" ht="20.1" customHeight="1" spans="1:8">
      <c r="A22" s="115"/>
      <c r="B22" s="115"/>
      <c r="C22" s="142"/>
      <c r="D22" s="142"/>
      <c r="E22" s="142"/>
      <c r="F22" s="142"/>
      <c r="G22" s="143"/>
      <c r="H22" s="143"/>
    </row>
    <row r="23" ht="20.1" customHeight="1" spans="1:8">
      <c r="A23" s="115"/>
      <c r="B23" s="115"/>
      <c r="C23" s="142"/>
      <c r="D23" s="142"/>
      <c r="E23" s="142"/>
      <c r="F23" s="142"/>
      <c r="G23" s="143"/>
      <c r="H23" s="143"/>
    </row>
    <row r="24" ht="20.1" customHeight="1" spans="1:8">
      <c r="A24" s="135" t="s">
        <v>133</v>
      </c>
      <c r="B24" s="136" t="s">
        <v>134</v>
      </c>
      <c r="C24" s="137">
        <f ca="1" t="shared" ref="C24:F24" si="3">SUM(OFFSET(C24,1,0,8,1))</f>
        <v>2700</v>
      </c>
      <c r="D24" s="137">
        <f ca="1" t="shared" si="3"/>
        <v>0</v>
      </c>
      <c r="E24" s="137">
        <f ca="1" t="shared" si="3"/>
        <v>2483</v>
      </c>
      <c r="F24" s="137">
        <f ca="1" t="shared" si="3"/>
        <v>2570</v>
      </c>
      <c r="G24" s="138">
        <f ca="1" t="shared" ref="G24:G32" si="4">IFERROR(OFFSET(G24,0,-1)/SUM(OFFSET(G24,0,-4,1,2)),)</f>
        <v>0.951851851851852</v>
      </c>
      <c r="H24" s="138">
        <f ca="1" t="shared" ref="H24:H32" si="5">IFERROR(OFFSET(H24,0,-2)/OFFSET(H24,0,-3),)</f>
        <v>1.03503826016915</v>
      </c>
    </row>
    <row r="25" ht="20.1" customHeight="1" spans="1:8">
      <c r="A25" s="115" t="s">
        <v>135</v>
      </c>
      <c r="B25" s="44" t="s">
        <v>136</v>
      </c>
      <c r="C25" s="139">
        <v>2630</v>
      </c>
      <c r="D25" s="140"/>
      <c r="E25" s="140">
        <v>2411</v>
      </c>
      <c r="F25" s="140">
        <v>2500</v>
      </c>
      <c r="G25" s="41">
        <f ca="1" t="shared" si="4"/>
        <v>0.950570342205323</v>
      </c>
      <c r="H25" s="41">
        <f ca="1" t="shared" si="5"/>
        <v>1.03691414350892</v>
      </c>
    </row>
    <row r="26" ht="20.1" customHeight="1" spans="1:8">
      <c r="A26" s="115" t="s">
        <v>137</v>
      </c>
      <c r="B26" s="44" t="s">
        <v>138</v>
      </c>
      <c r="C26" s="139">
        <v>50</v>
      </c>
      <c r="D26" s="140"/>
      <c r="E26" s="140">
        <v>48</v>
      </c>
      <c r="F26" s="140">
        <v>50</v>
      </c>
      <c r="G26" s="41">
        <f ca="1" t="shared" si="4"/>
        <v>1</v>
      </c>
      <c r="H26" s="41">
        <f ca="1" t="shared" si="5"/>
        <v>1.04166666666667</v>
      </c>
    </row>
    <row r="27" ht="20.1" customHeight="1" spans="1:8">
      <c r="A27" s="115" t="s">
        <v>139</v>
      </c>
      <c r="B27" s="44" t="s">
        <v>140</v>
      </c>
      <c r="C27" s="139">
        <v>10</v>
      </c>
      <c r="D27" s="140"/>
      <c r="E27" s="140">
        <v>19</v>
      </c>
      <c r="F27" s="140">
        <v>10</v>
      </c>
      <c r="G27" s="41">
        <f ca="1" t="shared" si="4"/>
        <v>1</v>
      </c>
      <c r="H27" s="41">
        <f ca="1" t="shared" si="5"/>
        <v>0.526315789473684</v>
      </c>
    </row>
    <row r="28" ht="20.1" customHeight="1" spans="1:8">
      <c r="A28" s="115" t="s">
        <v>141</v>
      </c>
      <c r="B28" s="44" t="s">
        <v>142</v>
      </c>
      <c r="C28" s="139"/>
      <c r="D28" s="140"/>
      <c r="E28" s="140"/>
      <c r="F28" s="140"/>
      <c r="G28" s="41">
        <f ca="1" t="shared" si="4"/>
        <v>0</v>
      </c>
      <c r="H28" s="41">
        <f ca="1" t="shared" si="5"/>
        <v>0</v>
      </c>
    </row>
    <row r="29" ht="20.1" customHeight="1" spans="1:8">
      <c r="A29" s="115" t="s">
        <v>143</v>
      </c>
      <c r="B29" s="44" t="s">
        <v>144</v>
      </c>
      <c r="C29" s="139">
        <v>10</v>
      </c>
      <c r="D29" s="140"/>
      <c r="E29" s="140">
        <v>5</v>
      </c>
      <c r="F29" s="140">
        <v>10</v>
      </c>
      <c r="G29" s="41">
        <f ca="1" t="shared" si="4"/>
        <v>1</v>
      </c>
      <c r="H29" s="41">
        <f ca="1" t="shared" si="5"/>
        <v>2</v>
      </c>
    </row>
    <row r="30" ht="20.1" customHeight="1" spans="1:8">
      <c r="A30" s="115" t="s">
        <v>145</v>
      </c>
      <c r="B30" s="44" t="s">
        <v>146</v>
      </c>
      <c r="C30" s="140"/>
      <c r="D30" s="140"/>
      <c r="E30" s="140"/>
      <c r="F30" s="140"/>
      <c r="G30" s="41">
        <f ca="1" t="shared" si="4"/>
        <v>0</v>
      </c>
      <c r="H30" s="41">
        <f ca="1" t="shared" si="5"/>
        <v>0</v>
      </c>
    </row>
    <row r="31" ht="20.1" customHeight="1" spans="1:8">
      <c r="A31" s="115" t="s">
        <v>147</v>
      </c>
      <c r="B31" s="44" t="s">
        <v>148</v>
      </c>
      <c r="C31" s="140"/>
      <c r="D31" s="140"/>
      <c r="E31" s="140"/>
      <c r="F31" s="140"/>
      <c r="G31" s="41">
        <f ca="1" t="shared" si="4"/>
        <v>0</v>
      </c>
      <c r="H31" s="41">
        <f ca="1" t="shared" si="5"/>
        <v>0</v>
      </c>
    </row>
    <row r="32" s="123" customFormat="1" ht="20.1" customHeight="1" spans="1:8">
      <c r="A32" s="115" t="s">
        <v>149</v>
      </c>
      <c r="B32" s="44" t="s">
        <v>150</v>
      </c>
      <c r="C32" s="140"/>
      <c r="D32" s="140"/>
      <c r="E32" s="140"/>
      <c r="F32" s="140"/>
      <c r="G32" s="41">
        <f ca="1" t="shared" si="4"/>
        <v>0</v>
      </c>
      <c r="H32" s="41">
        <f ca="1" t="shared" si="5"/>
        <v>0</v>
      </c>
    </row>
    <row r="33" s="123" customFormat="1" ht="20.1" customHeight="1" spans="1:8">
      <c r="A33" s="115"/>
      <c r="B33" s="115"/>
      <c r="C33" s="142"/>
      <c r="D33" s="142"/>
      <c r="E33" s="142"/>
      <c r="F33" s="142"/>
      <c r="G33" s="143"/>
      <c r="H33" s="143"/>
    </row>
    <row r="34" s="123" customFormat="1" ht="20.1" customHeight="1" spans="1:8">
      <c r="A34" s="115"/>
      <c r="B34" s="115"/>
      <c r="C34" s="142"/>
      <c r="D34" s="142"/>
      <c r="E34" s="142"/>
      <c r="F34" s="142"/>
      <c r="G34" s="143"/>
      <c r="H34" s="143"/>
    </row>
    <row r="35" ht="26" customHeight="1" spans="1:8">
      <c r="A35" s="144" t="s">
        <v>151</v>
      </c>
      <c r="B35" s="145"/>
      <c r="C35" s="137">
        <f ca="1" t="shared" ref="C35:F35" si="6">C6+C24</f>
        <v>77290</v>
      </c>
      <c r="D35" s="137">
        <f ca="1" t="shared" si="6"/>
        <v>88</v>
      </c>
      <c r="E35" s="137">
        <f ca="1" t="shared" si="6"/>
        <v>67500</v>
      </c>
      <c r="F35" s="137">
        <f ca="1" t="shared" si="6"/>
        <v>70070</v>
      </c>
      <c r="G35" s="138">
        <f ca="1" t="shared" ref="G35" si="7">IFERROR(OFFSET(G35,0,-1)/SUM(OFFSET(G35,0,-4,1,2)),)</f>
        <v>0.905554550388999</v>
      </c>
      <c r="H35" s="138">
        <f ca="1">IFERROR(OFFSET(H35,0,-2)/OFFSET(H35,0,-3),)</f>
        <v>1.03807407407407</v>
      </c>
    </row>
  </sheetData>
  <mergeCells count="8">
    <mergeCell ref="A2:H2"/>
    <mergeCell ref="G3:H3"/>
    <mergeCell ref="A4:B4"/>
    <mergeCell ref="F4:H4"/>
    <mergeCell ref="A35:B35"/>
    <mergeCell ref="C4:C5"/>
    <mergeCell ref="D4:D5"/>
    <mergeCell ref="E4:E5"/>
  </mergeCells>
  <printOptions horizontalCentered="1"/>
  <pageMargins left="0.275" right="0.275" top="0.786805555555556" bottom="0.0777777777777778" header="0" footer="0"/>
  <pageSetup paperSize="9" fitToWidth="0" orientation="portrait"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Zeros="0" workbookViewId="0">
      <pane xSplit="2" ySplit="6" topLeftCell="C29" activePane="bottomRight" state="frozen"/>
      <selection/>
      <selection pane="topRight"/>
      <selection pane="bottomLeft"/>
      <selection pane="bottomRight" activeCell="E21" sqref="E21"/>
    </sheetView>
  </sheetViews>
  <sheetFormatPr defaultColWidth="8.7037037037037" defaultRowHeight="15.6" outlineLevelCol="7"/>
  <cols>
    <col min="1" max="1" width="5" style="91" customWidth="1"/>
    <col min="2" max="2" width="24.6296296296296" style="22" customWidth="1"/>
    <col min="3" max="6" width="10.3981481481481" style="92" customWidth="1"/>
    <col min="7" max="8" width="10.3981481481481" style="22" customWidth="1"/>
    <col min="9" max="16384" width="8.75925925925926" style="22"/>
  </cols>
  <sheetData>
    <row r="1" spans="1:8">
      <c r="A1" s="93" t="s">
        <v>152</v>
      </c>
      <c r="G1" s="94" t="s">
        <v>153</v>
      </c>
      <c r="H1" s="94"/>
    </row>
    <row r="2" s="90" customFormat="1" ht="22.8" spans="1:8">
      <c r="A2" s="64" t="s">
        <v>154</v>
      </c>
      <c r="B2" s="64"/>
      <c r="C2" s="95"/>
      <c r="D2" s="95"/>
      <c r="E2" s="95"/>
      <c r="F2" s="95"/>
      <c r="G2" s="64"/>
      <c r="H2" s="64"/>
    </row>
    <row r="3" spans="8:8">
      <c r="H3" s="94" t="s">
        <v>155</v>
      </c>
    </row>
    <row r="4" ht="30" customHeight="1" spans="1:8">
      <c r="A4" s="96" t="s">
        <v>156</v>
      </c>
      <c r="B4" s="97"/>
      <c r="C4" s="98" t="s">
        <v>92</v>
      </c>
      <c r="D4" s="98" t="s">
        <v>93</v>
      </c>
      <c r="E4" s="99" t="s">
        <v>94</v>
      </c>
      <c r="F4" s="100" t="s">
        <v>95</v>
      </c>
      <c r="G4" s="101"/>
      <c r="H4" s="102"/>
    </row>
    <row r="5" ht="63" customHeight="1" spans="1:8">
      <c r="A5" s="27" t="s">
        <v>157</v>
      </c>
      <c r="B5" s="97" t="s">
        <v>158</v>
      </c>
      <c r="C5" s="103"/>
      <c r="D5" s="103"/>
      <c r="E5" s="103"/>
      <c r="F5" s="104" t="s">
        <v>98</v>
      </c>
      <c r="G5" s="37" t="s">
        <v>99</v>
      </c>
      <c r="H5" s="37" t="s">
        <v>100</v>
      </c>
    </row>
    <row r="6" ht="18" customHeight="1" spans="1:8">
      <c r="A6" s="105" t="s">
        <v>159</v>
      </c>
      <c r="B6" s="106" t="s">
        <v>160</v>
      </c>
      <c r="C6" s="107">
        <v>19682</v>
      </c>
      <c r="D6" s="108"/>
      <c r="E6" s="109">
        <v>14488</v>
      </c>
      <c r="F6" s="107">
        <v>21498.12</v>
      </c>
      <c r="G6" s="41">
        <f ca="1" t="shared" ref="G6:G30" si="0">IFERROR(OFFSET(G6,0,-1)/SUM(OFFSET(G6,0,-4,1,2)),)</f>
        <v>1.09227314297328</v>
      </c>
      <c r="H6" s="41">
        <f ca="1" t="shared" ref="H6:H30" si="1">IFERROR(OFFSET(H6,0,-2)/OFFSET(H6,0,-3),)</f>
        <v>1.48385698509111</v>
      </c>
    </row>
    <row r="7" ht="18" customHeight="1" spans="1:8">
      <c r="A7" s="105" t="s">
        <v>161</v>
      </c>
      <c r="B7" s="106" t="s">
        <v>162</v>
      </c>
      <c r="C7" s="107"/>
      <c r="D7" s="108"/>
      <c r="E7" s="109"/>
      <c r="F7" s="107"/>
      <c r="G7" s="41">
        <f ca="1" t="shared" si="0"/>
        <v>0</v>
      </c>
      <c r="H7" s="41">
        <f ca="1" t="shared" si="1"/>
        <v>0</v>
      </c>
    </row>
    <row r="8" ht="18" customHeight="1" spans="1:8">
      <c r="A8" s="105" t="s">
        <v>163</v>
      </c>
      <c r="B8" s="110" t="s">
        <v>164</v>
      </c>
      <c r="C8" s="107"/>
      <c r="D8" s="108"/>
      <c r="E8" s="109"/>
      <c r="F8" s="107"/>
      <c r="G8" s="41">
        <f ca="1" t="shared" si="0"/>
        <v>0</v>
      </c>
      <c r="H8" s="41">
        <f ca="1" t="shared" si="1"/>
        <v>0</v>
      </c>
    </row>
    <row r="9" ht="18" customHeight="1" spans="1:8">
      <c r="A9" s="105" t="s">
        <v>165</v>
      </c>
      <c r="B9" s="106" t="s">
        <v>166</v>
      </c>
      <c r="C9" s="107">
        <v>385</v>
      </c>
      <c r="D9" s="108"/>
      <c r="E9" s="109">
        <v>216</v>
      </c>
      <c r="F9" s="107">
        <v>515.16</v>
      </c>
      <c r="G9" s="41">
        <f ca="1" t="shared" si="0"/>
        <v>1.33807792207792</v>
      </c>
      <c r="H9" s="41">
        <f ca="1" t="shared" si="1"/>
        <v>2.385</v>
      </c>
    </row>
    <row r="10" ht="18" customHeight="1" spans="1:8">
      <c r="A10" s="105" t="s">
        <v>167</v>
      </c>
      <c r="B10" s="110" t="s">
        <v>168</v>
      </c>
      <c r="C10" s="107">
        <v>132</v>
      </c>
      <c r="D10" s="108"/>
      <c r="E10" s="109">
        <v>144</v>
      </c>
      <c r="F10" s="107">
        <v>60</v>
      </c>
      <c r="G10" s="41">
        <f ca="1" t="shared" si="0"/>
        <v>0.454545454545455</v>
      </c>
      <c r="H10" s="41">
        <f ca="1" t="shared" si="1"/>
        <v>0.416666666666667</v>
      </c>
    </row>
    <row r="11" ht="18" customHeight="1" spans="1:8">
      <c r="A11" s="105" t="s">
        <v>169</v>
      </c>
      <c r="B11" s="111" t="s">
        <v>170</v>
      </c>
      <c r="C11" s="107"/>
      <c r="D11" s="108"/>
      <c r="E11" s="109"/>
      <c r="F11" s="107"/>
      <c r="G11" s="41">
        <f ca="1" t="shared" si="0"/>
        <v>0</v>
      </c>
      <c r="H11" s="41">
        <f ca="1" t="shared" si="1"/>
        <v>0</v>
      </c>
    </row>
    <row r="12" ht="18" customHeight="1" spans="1:8">
      <c r="A12" s="105" t="s">
        <v>171</v>
      </c>
      <c r="B12" s="106" t="s">
        <v>172</v>
      </c>
      <c r="C12" s="107"/>
      <c r="D12" s="108"/>
      <c r="E12" s="109"/>
      <c r="F12" s="107"/>
      <c r="G12" s="41">
        <f ca="1" t="shared" si="0"/>
        <v>0</v>
      </c>
      <c r="H12" s="41">
        <f ca="1" t="shared" si="1"/>
        <v>0</v>
      </c>
    </row>
    <row r="13" ht="18" customHeight="1" spans="1:8">
      <c r="A13" s="105" t="s">
        <v>173</v>
      </c>
      <c r="B13" s="106" t="s">
        <v>174</v>
      </c>
      <c r="C13" s="107">
        <v>843</v>
      </c>
      <c r="D13" s="108"/>
      <c r="E13" s="109">
        <v>389</v>
      </c>
      <c r="F13" s="107">
        <v>409.2</v>
      </c>
      <c r="G13" s="41">
        <f ca="1" t="shared" si="0"/>
        <v>0.485409252669039</v>
      </c>
      <c r="H13" s="41">
        <f ca="1" t="shared" si="1"/>
        <v>1.05192802056555</v>
      </c>
    </row>
    <row r="14" ht="18" customHeight="1" spans="1:8">
      <c r="A14" s="105" t="s">
        <v>175</v>
      </c>
      <c r="B14" s="106" t="s">
        <v>176</v>
      </c>
      <c r="C14" s="107">
        <v>123</v>
      </c>
      <c r="D14" s="108"/>
      <c r="E14" s="109">
        <v>84</v>
      </c>
      <c r="F14" s="107">
        <v>85.5</v>
      </c>
      <c r="G14" s="41">
        <f ca="1" t="shared" si="0"/>
        <v>0.695121951219512</v>
      </c>
      <c r="H14" s="41">
        <f ca="1" t="shared" si="1"/>
        <v>1.01785714285714</v>
      </c>
    </row>
    <row r="15" ht="18" customHeight="1" spans="1:8">
      <c r="A15" s="105" t="s">
        <v>177</v>
      </c>
      <c r="B15" s="112" t="s">
        <v>178</v>
      </c>
      <c r="C15" s="107"/>
      <c r="D15" s="108"/>
      <c r="E15" s="109"/>
      <c r="F15" s="107"/>
      <c r="G15" s="41">
        <f ca="1" t="shared" si="0"/>
        <v>0</v>
      </c>
      <c r="H15" s="41">
        <f ca="1" t="shared" si="1"/>
        <v>0</v>
      </c>
    </row>
    <row r="16" ht="18" customHeight="1" spans="1:8">
      <c r="A16" s="105" t="s">
        <v>179</v>
      </c>
      <c r="B16" s="112" t="s">
        <v>180</v>
      </c>
      <c r="C16" s="107">
        <v>2200</v>
      </c>
      <c r="D16" s="108"/>
      <c r="E16" s="109">
        <v>2413</v>
      </c>
      <c r="F16" s="107">
        <v>4971.5</v>
      </c>
      <c r="G16" s="41">
        <f ca="1" t="shared" si="0"/>
        <v>2.25977272727273</v>
      </c>
      <c r="H16" s="41">
        <f ca="1" t="shared" si="1"/>
        <v>2.06029838375466</v>
      </c>
    </row>
    <row r="17" ht="18" customHeight="1" spans="1:8">
      <c r="A17" s="105" t="s">
        <v>181</v>
      </c>
      <c r="B17" s="112" t="s">
        <v>182</v>
      </c>
      <c r="C17" s="107"/>
      <c r="D17" s="108"/>
      <c r="E17" s="109"/>
      <c r="F17" s="107"/>
      <c r="G17" s="41">
        <f ca="1" t="shared" si="0"/>
        <v>0</v>
      </c>
      <c r="H17" s="41">
        <f ca="1" t="shared" si="1"/>
        <v>0</v>
      </c>
    </row>
    <row r="18" ht="18" customHeight="1" spans="1:8">
      <c r="A18" s="105" t="s">
        <v>183</v>
      </c>
      <c r="B18" s="112" t="s">
        <v>184</v>
      </c>
      <c r="C18" s="107"/>
      <c r="D18" s="108"/>
      <c r="E18" s="109"/>
      <c r="F18" s="107"/>
      <c r="G18" s="41">
        <f ca="1" t="shared" si="0"/>
        <v>0</v>
      </c>
      <c r="H18" s="41">
        <f ca="1" t="shared" si="1"/>
        <v>0</v>
      </c>
    </row>
    <row r="19" ht="18" customHeight="1" spans="1:8">
      <c r="A19" s="105" t="s">
        <v>185</v>
      </c>
      <c r="B19" s="112" t="s">
        <v>186</v>
      </c>
      <c r="C19" s="107">
        <v>15536</v>
      </c>
      <c r="D19" s="108"/>
      <c r="E19" s="109">
        <v>11057</v>
      </c>
      <c r="F19" s="107">
        <v>10334.22</v>
      </c>
      <c r="G19" s="41">
        <f ca="1" t="shared" si="0"/>
        <v>0.665178939237899</v>
      </c>
      <c r="H19" s="41">
        <f ca="1" t="shared" si="1"/>
        <v>0.934631455186759</v>
      </c>
    </row>
    <row r="20" ht="18" customHeight="1" spans="1:8">
      <c r="A20" s="105" t="s">
        <v>187</v>
      </c>
      <c r="B20" s="112" t="s">
        <v>188</v>
      </c>
      <c r="C20" s="107">
        <v>4</v>
      </c>
      <c r="D20" s="108"/>
      <c r="E20" s="109"/>
      <c r="F20" s="107">
        <v>4.2</v>
      </c>
      <c r="G20" s="41">
        <f ca="1" t="shared" si="0"/>
        <v>1.05</v>
      </c>
      <c r="H20" s="41">
        <f ca="1" t="shared" si="1"/>
        <v>0</v>
      </c>
    </row>
    <row r="21" ht="18" customHeight="1" spans="1:8">
      <c r="A21" s="105" t="s">
        <v>189</v>
      </c>
      <c r="B21" s="112" t="s">
        <v>190</v>
      </c>
      <c r="C21" s="107"/>
      <c r="D21" s="108"/>
      <c r="E21" s="109"/>
      <c r="F21" s="107"/>
      <c r="G21" s="41">
        <f ca="1" t="shared" si="0"/>
        <v>0</v>
      </c>
      <c r="H21" s="41">
        <f ca="1" t="shared" si="1"/>
        <v>0</v>
      </c>
    </row>
    <row r="22" ht="18" customHeight="1" spans="1:8">
      <c r="A22" s="105" t="s">
        <v>191</v>
      </c>
      <c r="B22" s="112" t="s">
        <v>192</v>
      </c>
      <c r="C22" s="107"/>
      <c r="D22" s="108"/>
      <c r="E22" s="109"/>
      <c r="F22" s="107"/>
      <c r="G22" s="41">
        <f ca="1" t="shared" si="0"/>
        <v>0</v>
      </c>
      <c r="H22" s="41">
        <f ca="1" t="shared" si="1"/>
        <v>0</v>
      </c>
    </row>
    <row r="23" ht="18" customHeight="1" spans="1:8">
      <c r="A23" s="105" t="s">
        <v>193</v>
      </c>
      <c r="B23" s="112" t="s">
        <v>194</v>
      </c>
      <c r="C23" s="107"/>
      <c r="D23" s="108"/>
      <c r="E23" s="109"/>
      <c r="F23" s="107"/>
      <c r="G23" s="41">
        <f ca="1" t="shared" si="0"/>
        <v>0</v>
      </c>
      <c r="H23" s="41">
        <f ca="1" t="shared" si="1"/>
        <v>0</v>
      </c>
    </row>
    <row r="24" ht="18" customHeight="1" spans="1:8">
      <c r="A24" s="105" t="s">
        <v>195</v>
      </c>
      <c r="B24" s="112" t="s">
        <v>196</v>
      </c>
      <c r="C24" s="107">
        <v>264</v>
      </c>
      <c r="D24" s="108"/>
      <c r="E24" s="109">
        <v>182</v>
      </c>
      <c r="F24" s="107">
        <v>164</v>
      </c>
      <c r="G24" s="41">
        <f ca="1" t="shared" si="0"/>
        <v>0.621212121212121</v>
      </c>
      <c r="H24" s="41">
        <f ca="1" t="shared" si="1"/>
        <v>0.901098901098901</v>
      </c>
    </row>
    <row r="25" ht="18" customHeight="1" spans="1:8">
      <c r="A25" s="105" t="s">
        <v>197</v>
      </c>
      <c r="B25" s="112" t="s">
        <v>198</v>
      </c>
      <c r="C25" s="107"/>
      <c r="D25" s="108"/>
      <c r="E25" s="109"/>
      <c r="F25" s="107"/>
      <c r="G25" s="41">
        <f ca="1" t="shared" si="0"/>
        <v>0</v>
      </c>
      <c r="H25" s="41">
        <f ca="1" t="shared" si="1"/>
        <v>0</v>
      </c>
    </row>
    <row r="26" ht="18" customHeight="1" spans="1:8">
      <c r="A26" s="105" t="s">
        <v>199</v>
      </c>
      <c r="B26" s="112" t="s">
        <v>200</v>
      </c>
      <c r="C26" s="107">
        <v>13</v>
      </c>
      <c r="D26" s="108"/>
      <c r="E26" s="109"/>
      <c r="F26" s="107">
        <v>13</v>
      </c>
      <c r="G26" s="41">
        <f ca="1" t="shared" si="0"/>
        <v>1</v>
      </c>
      <c r="H26" s="41">
        <f ca="1" t="shared" si="1"/>
        <v>0</v>
      </c>
    </row>
    <row r="27" ht="18" customHeight="1" spans="1:8">
      <c r="A27" s="105" t="s">
        <v>201</v>
      </c>
      <c r="B27" s="112" t="s">
        <v>202</v>
      </c>
      <c r="C27" s="107"/>
      <c r="D27" s="108"/>
      <c r="E27" s="109"/>
      <c r="F27" s="107"/>
      <c r="G27" s="41">
        <f ca="1" t="shared" si="0"/>
        <v>0</v>
      </c>
      <c r="H27" s="41">
        <f ca="1" t="shared" si="1"/>
        <v>0</v>
      </c>
    </row>
    <row r="28" ht="18" customHeight="1" spans="1:8">
      <c r="A28" s="105" t="s">
        <v>203</v>
      </c>
      <c r="B28" s="112" t="s">
        <v>204</v>
      </c>
      <c r="C28" s="107">
        <v>100</v>
      </c>
      <c r="D28" s="108">
        <v>88</v>
      </c>
      <c r="E28" s="109">
        <v>164</v>
      </c>
      <c r="F28" s="107"/>
      <c r="G28" s="41">
        <f ca="1" t="shared" si="0"/>
        <v>0</v>
      </c>
      <c r="H28" s="41">
        <f ca="1" t="shared" si="1"/>
        <v>0</v>
      </c>
    </row>
    <row r="29" ht="18" customHeight="1" spans="1:8">
      <c r="A29" s="105" t="s">
        <v>205</v>
      </c>
      <c r="B29" s="112" t="s">
        <v>206</v>
      </c>
      <c r="C29" s="107">
        <v>4408</v>
      </c>
      <c r="D29" s="108"/>
      <c r="E29" s="109">
        <v>4306</v>
      </c>
      <c r="F29" s="107">
        <v>4278</v>
      </c>
      <c r="G29" s="41">
        <f ca="1" t="shared" si="0"/>
        <v>0.970508166969147</v>
      </c>
      <c r="H29" s="41">
        <f ca="1" t="shared" si="1"/>
        <v>0.993497445424988</v>
      </c>
    </row>
    <row r="30" ht="18" customHeight="1" spans="1:8">
      <c r="A30" s="105" t="s">
        <v>207</v>
      </c>
      <c r="B30" s="112" t="s">
        <v>208</v>
      </c>
      <c r="C30" s="107">
        <v>20</v>
      </c>
      <c r="D30" s="108"/>
      <c r="E30" s="109">
        <v>6</v>
      </c>
      <c r="F30" s="107">
        <v>14</v>
      </c>
      <c r="G30" s="41">
        <f ca="1" t="shared" si="0"/>
        <v>0.7</v>
      </c>
      <c r="H30" s="41">
        <f ca="1" t="shared" si="1"/>
        <v>2.33333333333333</v>
      </c>
    </row>
    <row r="31" ht="18" customHeight="1" spans="1:8">
      <c r="A31" s="113"/>
      <c r="B31" s="113"/>
      <c r="C31" s="114"/>
      <c r="D31" s="114"/>
      <c r="E31" s="109"/>
      <c r="F31" s="107"/>
      <c r="G31" s="113"/>
      <c r="H31" s="113"/>
    </row>
    <row r="32" ht="18" customHeight="1" spans="1:8">
      <c r="A32" s="115"/>
      <c r="B32" s="115"/>
      <c r="C32" s="116"/>
      <c r="D32" s="116"/>
      <c r="E32" s="109"/>
      <c r="F32" s="107"/>
      <c r="G32" s="115"/>
      <c r="H32" s="115"/>
    </row>
    <row r="33" ht="18" customHeight="1" spans="1:8">
      <c r="A33" s="115"/>
      <c r="B33" s="115"/>
      <c r="C33" s="116"/>
      <c r="D33" s="116"/>
      <c r="E33" s="109"/>
      <c r="F33" s="107"/>
      <c r="G33" s="115"/>
      <c r="H33" s="115"/>
    </row>
    <row r="34" ht="21" customHeight="1" spans="1:8">
      <c r="A34" s="117" t="s">
        <v>209</v>
      </c>
      <c r="B34" s="118"/>
      <c r="C34" s="119">
        <f ca="1">SUM(OFFSET(C34,-28,0,25))</f>
        <v>43710</v>
      </c>
      <c r="D34" s="119">
        <f ca="1" t="shared" ref="D34:F34" si="2">SUM(OFFSET(D34,-28,0,25))</f>
        <v>88</v>
      </c>
      <c r="E34" s="119">
        <f ca="1" t="shared" si="2"/>
        <v>33449</v>
      </c>
      <c r="F34" s="120">
        <f>SUM(F6:F33)</f>
        <v>42346.9</v>
      </c>
      <c r="G34" s="41">
        <f ca="1">IFERROR(OFFSET(G34,0,-1)/SUM(OFFSET(G34,0,-4,1,2)),)</f>
        <v>0.966868350152975</v>
      </c>
      <c r="H34" s="41">
        <f ca="1" t="shared" ref="H34" si="3">IFERROR(OFFSET(H34,0,-2)/OFFSET(H34,0,-3),)</f>
        <v>1.26601393165715</v>
      </c>
    </row>
    <row r="35" spans="7:7">
      <c r="G35" s="121"/>
    </row>
  </sheetData>
  <mergeCells count="7">
    <mergeCell ref="A2:H2"/>
    <mergeCell ref="A4:B4"/>
    <mergeCell ref="F4:H4"/>
    <mergeCell ref="A34:B34"/>
    <mergeCell ref="C4:C5"/>
    <mergeCell ref="D4:D5"/>
    <mergeCell ref="E4:E5"/>
  </mergeCells>
  <printOptions horizontalCentered="1"/>
  <pageMargins left="0.313888888888889" right="0.313888888888889" top="0.747916666666667" bottom="0.354166666666667" header="0.313888888888889" footer="0.313888888888889"/>
  <pageSetup paperSize="9" fitToHeight="0" orientation="portrait"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showGridLines="0" showZeros="0" zoomScale="70" zoomScaleNormal="70" workbookViewId="0">
      <pane ySplit="8" topLeftCell="A9" activePane="bottomLeft" state="frozen"/>
      <selection/>
      <selection pane="bottomLeft" activeCell="C9" sqref="C9"/>
    </sheetView>
  </sheetViews>
  <sheetFormatPr defaultColWidth="8.7037037037037" defaultRowHeight="15.6"/>
  <cols>
    <col min="1" max="1" width="10.7592592592593" style="22" customWidth="1"/>
    <col min="2" max="2" width="36.1388888888889" style="22" customWidth="1"/>
    <col min="3" max="8" width="9.13888888888889" style="22" customWidth="1"/>
    <col min="9" max="9" width="8.7037037037037" style="22" customWidth="1"/>
    <col min="10" max="10" width="26.0462962962963" style="22" customWidth="1"/>
    <col min="11" max="16" width="9.13888888888889" style="22" customWidth="1"/>
    <col min="17" max="16384" width="8.75925925925926" style="22"/>
  </cols>
  <sheetData>
    <row r="1" ht="18" customHeight="1" spans="1:1">
      <c r="A1" s="24" t="s">
        <v>210</v>
      </c>
    </row>
    <row r="2" ht="22.8" spans="1:16">
      <c r="A2" s="64" t="s">
        <v>211</v>
      </c>
      <c r="B2" s="64"/>
      <c r="C2" s="64"/>
      <c r="D2" s="64"/>
      <c r="E2" s="64"/>
      <c r="F2" s="64"/>
      <c r="G2" s="64"/>
      <c r="H2" s="64"/>
      <c r="I2" s="64"/>
      <c r="J2" s="64"/>
      <c r="K2" s="64"/>
      <c r="L2" s="64"/>
      <c r="M2" s="64"/>
      <c r="N2" s="64"/>
      <c r="O2" s="64"/>
      <c r="P2" s="64"/>
    </row>
    <row r="3" ht="20.25" customHeight="1" spans="15:16">
      <c r="O3" s="87" t="s">
        <v>155</v>
      </c>
      <c r="P3" s="87"/>
    </row>
    <row r="4" ht="31.5" customHeight="1" spans="1:16">
      <c r="A4" s="26" t="s">
        <v>212</v>
      </c>
      <c r="B4" s="26"/>
      <c r="C4" s="26"/>
      <c r="D4" s="26"/>
      <c r="E4" s="26"/>
      <c r="F4" s="26"/>
      <c r="G4" s="26"/>
      <c r="H4" s="26"/>
      <c r="I4" s="26" t="s">
        <v>213</v>
      </c>
      <c r="J4" s="26"/>
      <c r="K4" s="26"/>
      <c r="L4" s="26"/>
      <c r="M4" s="26"/>
      <c r="N4" s="26"/>
      <c r="O4" s="26"/>
      <c r="P4" s="26"/>
    </row>
    <row r="5" ht="22.15" customHeight="1" spans="1:16">
      <c r="A5" s="65" t="s">
        <v>214</v>
      </c>
      <c r="B5" s="66" t="s">
        <v>156</v>
      </c>
      <c r="C5" s="67" t="s">
        <v>92</v>
      </c>
      <c r="D5" s="67" t="s">
        <v>93</v>
      </c>
      <c r="E5" s="68" t="s">
        <v>94</v>
      </c>
      <c r="F5" s="69" t="s">
        <v>95</v>
      </c>
      <c r="G5" s="70"/>
      <c r="H5" s="71"/>
      <c r="I5" s="65" t="s">
        <v>214</v>
      </c>
      <c r="J5" s="88" t="s">
        <v>156</v>
      </c>
      <c r="K5" s="67" t="s">
        <v>92</v>
      </c>
      <c r="L5" s="67" t="s">
        <v>93</v>
      </c>
      <c r="M5" s="68" t="s">
        <v>94</v>
      </c>
      <c r="N5" s="69" t="s">
        <v>95</v>
      </c>
      <c r="O5" s="70"/>
      <c r="P5" s="71"/>
    </row>
    <row r="6" ht="63" customHeight="1" spans="1:16">
      <c r="A6" s="72"/>
      <c r="B6" s="66"/>
      <c r="C6" s="73"/>
      <c r="D6" s="73"/>
      <c r="E6" s="73"/>
      <c r="F6" s="74" t="s">
        <v>98</v>
      </c>
      <c r="G6" s="75" t="s">
        <v>99</v>
      </c>
      <c r="H6" s="75" t="s">
        <v>100</v>
      </c>
      <c r="I6" s="72"/>
      <c r="J6" s="88"/>
      <c r="K6" s="73"/>
      <c r="L6" s="73"/>
      <c r="M6" s="73"/>
      <c r="N6" s="74" t="s">
        <v>98</v>
      </c>
      <c r="O6" s="75" t="s">
        <v>99</v>
      </c>
      <c r="P6" s="75" t="s">
        <v>100</v>
      </c>
    </row>
    <row r="7" ht="25.2" customHeight="1" spans="1:16">
      <c r="A7" s="76"/>
      <c r="B7" s="77" t="s">
        <v>215</v>
      </c>
      <c r="C7" s="78">
        <f ca="1">表一!C35</f>
        <v>77290</v>
      </c>
      <c r="D7" s="78">
        <v>88</v>
      </c>
      <c r="E7" s="79">
        <f ca="1">表一!E35</f>
        <v>67500</v>
      </c>
      <c r="F7" s="79">
        <f ca="1">表一!F35</f>
        <v>70070</v>
      </c>
      <c r="G7" s="80"/>
      <c r="H7" s="80">
        <f ca="1" t="shared" ref="H7:H32" si="0">IFERROR(OFFSET(H7,0,-2)/OFFSET(H7,0,-3),)</f>
        <v>1.03807407407407</v>
      </c>
      <c r="I7" s="76"/>
      <c r="J7" s="89" t="s">
        <v>216</v>
      </c>
      <c r="K7" s="78">
        <f ca="1">表二!C34</f>
        <v>43710</v>
      </c>
      <c r="L7" s="78">
        <v>88</v>
      </c>
      <c r="M7" s="78">
        <f ca="1">表二!E34</f>
        <v>33449</v>
      </c>
      <c r="N7" s="78">
        <f>表二!F34</f>
        <v>42346.9</v>
      </c>
      <c r="O7" s="80">
        <f ca="1" t="shared" ref="O7:O32" si="1">IFERROR(OFFSET(O7,0,-1)/OFFSET(O7,0,-3),)</f>
        <v>481.214772727273</v>
      </c>
      <c r="P7" s="80">
        <f ca="1" t="shared" ref="P7:P32" si="2">IFERROR(OFFSET(P7,0,-2)/OFFSET(P7,0,-3),)</f>
        <v>1.26601393165715</v>
      </c>
    </row>
    <row r="8" ht="25.2" customHeight="1" spans="1:16">
      <c r="A8" s="164" t="s">
        <v>217</v>
      </c>
      <c r="B8" s="81" t="s">
        <v>218</v>
      </c>
      <c r="C8" s="78">
        <f ca="1">SUM(C9,OFFSET(C8,5,0),C16,OFFSET(C8,13,0,2,1))</f>
        <v>2143</v>
      </c>
      <c r="D8" s="78"/>
      <c r="E8" s="79">
        <f ca="1" t="shared" ref="E8:F8" si="3">SUM(E9,OFFSET(E8,5,0),E16,OFFSET(E8,13,0,2,1))</f>
        <v>13249</v>
      </c>
      <c r="F8" s="79">
        <f ca="1" t="shared" si="3"/>
        <v>9298</v>
      </c>
      <c r="G8" s="80">
        <f ca="1" t="shared" ref="G7:G32" si="4">IFERROR(OFFSET(G8,0,-1)/OFFSET(G8,0,-3),)</f>
        <v>0</v>
      </c>
      <c r="H8" s="80">
        <f ca="1" t="shared" si="0"/>
        <v>0.701788814250132</v>
      </c>
      <c r="I8" s="81" t="s">
        <v>219</v>
      </c>
      <c r="J8" s="81" t="s">
        <v>220</v>
      </c>
      <c r="K8" s="78">
        <f ca="1" t="shared" ref="K8:N8" si="5">SUM(K9,K12,K13,OFFSET(K8,7,0,3,1))</f>
        <v>35000</v>
      </c>
      <c r="L8" s="78"/>
      <c r="M8" s="78">
        <f ca="1">SUM(M9,M12,M13,OFFSET(M8,7,0,3,1))</f>
        <v>46778</v>
      </c>
      <c r="N8" s="78">
        <f ca="1">SUM(N9,N12,N13,OFFSET(N8,7,0,3,1))</f>
        <v>35193</v>
      </c>
      <c r="O8" s="80">
        <f ca="1" t="shared" si="1"/>
        <v>0</v>
      </c>
      <c r="P8" s="80">
        <f ca="1" t="shared" si="2"/>
        <v>0.752340843986489</v>
      </c>
    </row>
    <row r="9" ht="25.2" customHeight="1" spans="1:16">
      <c r="A9" s="76"/>
      <c r="B9" s="76" t="s">
        <v>221</v>
      </c>
      <c r="C9" s="78">
        <f ca="1" t="shared" ref="C9:F9" si="6">SUM(OFFSET(C9,1,0,3,1))</f>
        <v>-288</v>
      </c>
      <c r="D9" s="78"/>
      <c r="E9" s="78">
        <f ca="1">SUM(OFFSET(E9,1,0,3,1))</f>
        <v>9800</v>
      </c>
      <c r="F9" s="82">
        <f ca="1">SUM(OFFSET(F9,1,0,3,1))</f>
        <v>-236</v>
      </c>
      <c r="G9" s="80">
        <f ca="1" t="shared" si="4"/>
        <v>0</v>
      </c>
      <c r="H9" s="80">
        <f ca="1" t="shared" si="0"/>
        <v>-0.0240816326530612</v>
      </c>
      <c r="I9" s="76" t="s">
        <v>222</v>
      </c>
      <c r="J9" s="76" t="s">
        <v>223</v>
      </c>
      <c r="K9" s="78">
        <f ca="1" t="shared" ref="K9:N9" si="7">SUM(OFFSET(K9,1,0,2,1))</f>
        <v>35000</v>
      </c>
      <c r="L9" s="78"/>
      <c r="M9" s="78">
        <f ca="1">SUM(OFFSET(M9,1,0,2,1))</f>
        <v>41232</v>
      </c>
      <c r="N9" s="78">
        <f ca="1">SUM(OFFSET(N9,1,0,2,1))</f>
        <v>35193</v>
      </c>
      <c r="O9" s="80">
        <f ca="1" t="shared" si="1"/>
        <v>0</v>
      </c>
      <c r="P9" s="80">
        <f ca="1" t="shared" si="2"/>
        <v>0.853536088474971</v>
      </c>
    </row>
    <row r="10" ht="25.2" customHeight="1" spans="1:16">
      <c r="A10" s="76" t="s">
        <v>224</v>
      </c>
      <c r="B10" s="76" t="s">
        <v>225</v>
      </c>
      <c r="C10" s="83">
        <v>-339</v>
      </c>
      <c r="D10" s="84"/>
      <c r="E10" s="84">
        <v>-339</v>
      </c>
      <c r="F10" s="85">
        <v>-339</v>
      </c>
      <c r="G10" s="80">
        <f ca="1" t="shared" si="4"/>
        <v>0</v>
      </c>
      <c r="H10" s="80">
        <f ca="1" t="shared" si="0"/>
        <v>1</v>
      </c>
      <c r="I10" s="76" t="s">
        <v>226</v>
      </c>
      <c r="J10" s="76" t="s">
        <v>227</v>
      </c>
      <c r="K10" s="84">
        <v>35000</v>
      </c>
      <c r="L10" s="84"/>
      <c r="M10" s="84">
        <v>38201</v>
      </c>
      <c r="N10" s="84">
        <v>35193</v>
      </c>
      <c r="O10" s="80">
        <f ca="1" t="shared" si="1"/>
        <v>0</v>
      </c>
      <c r="P10" s="80">
        <f ca="1" t="shared" si="2"/>
        <v>0.92125860579566</v>
      </c>
    </row>
    <row r="11" ht="25.2" customHeight="1" spans="1:16">
      <c r="A11" s="76" t="s">
        <v>228</v>
      </c>
      <c r="B11" s="76" t="s">
        <v>229</v>
      </c>
      <c r="C11" s="83">
        <v>51</v>
      </c>
      <c r="D11" s="84"/>
      <c r="E11" s="84">
        <v>8927</v>
      </c>
      <c r="F11" s="85">
        <v>103</v>
      </c>
      <c r="G11" s="80">
        <f ca="1" t="shared" si="4"/>
        <v>0</v>
      </c>
      <c r="H11" s="80">
        <f ca="1" t="shared" si="0"/>
        <v>0.011538030693402</v>
      </c>
      <c r="I11" s="76" t="s">
        <v>230</v>
      </c>
      <c r="J11" s="76" t="s">
        <v>231</v>
      </c>
      <c r="K11" s="84"/>
      <c r="L11" s="84"/>
      <c r="M11" s="84">
        <v>3031</v>
      </c>
      <c r="N11" s="84"/>
      <c r="O11" s="80">
        <f ca="1" t="shared" si="1"/>
        <v>0</v>
      </c>
      <c r="P11" s="80">
        <f ca="1" t="shared" si="2"/>
        <v>0</v>
      </c>
    </row>
    <row r="12" ht="25.2" customHeight="1" spans="1:16">
      <c r="A12" s="76" t="s">
        <v>232</v>
      </c>
      <c r="B12" s="76" t="s">
        <v>233</v>
      </c>
      <c r="C12" s="84"/>
      <c r="D12" s="84"/>
      <c r="E12" s="84">
        <v>1212</v>
      </c>
      <c r="F12" s="85">
        <v>0</v>
      </c>
      <c r="G12" s="80">
        <f ca="1" t="shared" si="4"/>
        <v>0</v>
      </c>
      <c r="H12" s="80">
        <f ca="1" t="shared" si="0"/>
        <v>0</v>
      </c>
      <c r="I12" s="76" t="s">
        <v>234</v>
      </c>
      <c r="J12" s="76" t="s">
        <v>235</v>
      </c>
      <c r="K12" s="78">
        <f ca="1">SUM(OFFSET(表四!$B$49,0,1),OFFSET(表四!$B$51,0,1),OFFSET(表四!$B$53,0,1),OFFSET(表四!$B$56,0,1))</f>
        <v>0</v>
      </c>
      <c r="L12" s="78"/>
      <c r="M12" s="78">
        <f ca="1">SUM(OFFSET(表四!$B$49,0,2),OFFSET(表四!$B$51,0,2),OFFSET(表四!$B$53,0,2),OFFSET(表四!$B$56,0,2))</f>
        <v>0</v>
      </c>
      <c r="N12" s="78">
        <f ca="1">SUM(OFFSET(表四!$B$49,0,3),OFFSET(表四!$B$51,0,3),OFFSET(表四!$B$53,0,3),OFFSET(表四!$B$56,0,3))</f>
        <v>0</v>
      </c>
      <c r="O12" s="80">
        <f ca="1" t="shared" si="1"/>
        <v>0</v>
      </c>
      <c r="P12" s="80">
        <f ca="1" t="shared" si="2"/>
        <v>0</v>
      </c>
    </row>
    <row r="13" ht="25.2" customHeight="1" spans="1:16">
      <c r="A13" s="76" t="s">
        <v>236</v>
      </c>
      <c r="B13" s="76" t="s">
        <v>237</v>
      </c>
      <c r="C13" s="84">
        <v>1918</v>
      </c>
      <c r="D13" s="84"/>
      <c r="E13" s="84">
        <v>1103</v>
      </c>
      <c r="F13" s="82">
        <f ca="1">M13</f>
        <v>2082</v>
      </c>
      <c r="G13" s="80">
        <f ca="1" t="shared" si="4"/>
        <v>0</v>
      </c>
      <c r="H13" s="80">
        <f ca="1" t="shared" si="0"/>
        <v>1.88757932910245</v>
      </c>
      <c r="I13" s="76" t="s">
        <v>238</v>
      </c>
      <c r="J13" s="76" t="s">
        <v>239</v>
      </c>
      <c r="K13" s="78">
        <f ca="1" t="shared" ref="K13:N13" si="8">OFFSET(K13,1,0)</f>
        <v>0</v>
      </c>
      <c r="L13" s="78"/>
      <c r="M13" s="78">
        <f ca="1">OFFSET(M13,1,0)</f>
        <v>2082</v>
      </c>
      <c r="N13" s="78">
        <f ca="1">OFFSET(N13,1,0)</f>
        <v>0</v>
      </c>
      <c r="O13" s="80">
        <f ca="1" t="shared" si="1"/>
        <v>0</v>
      </c>
      <c r="P13" s="80">
        <f ca="1" t="shared" si="2"/>
        <v>0</v>
      </c>
    </row>
    <row r="14" ht="25.2" customHeight="1" spans="1:16">
      <c r="A14" s="76"/>
      <c r="B14" s="76"/>
      <c r="C14" s="78"/>
      <c r="D14" s="78"/>
      <c r="E14" s="78"/>
      <c r="F14" s="82"/>
      <c r="G14" s="80">
        <f ca="1" t="shared" si="4"/>
        <v>0</v>
      </c>
      <c r="H14" s="80">
        <f ca="1" t="shared" si="0"/>
        <v>0</v>
      </c>
      <c r="I14" s="76" t="s">
        <v>240</v>
      </c>
      <c r="J14" s="76" t="s">
        <v>241</v>
      </c>
      <c r="K14" s="84"/>
      <c r="L14" s="84"/>
      <c r="M14" s="84">
        <v>2082</v>
      </c>
      <c r="N14" s="84"/>
      <c r="O14" s="80">
        <f ca="1" t="shared" si="1"/>
        <v>0</v>
      </c>
      <c r="P14" s="80">
        <f ca="1" t="shared" si="2"/>
        <v>0</v>
      </c>
    </row>
    <row r="15" ht="25.2" customHeight="1" spans="1:16">
      <c r="A15" s="76"/>
      <c r="B15" s="76"/>
      <c r="C15" s="78"/>
      <c r="D15" s="78"/>
      <c r="E15" s="78"/>
      <c r="F15" s="82"/>
      <c r="G15" s="80">
        <f ca="1" t="shared" si="4"/>
        <v>0</v>
      </c>
      <c r="H15" s="80">
        <f ca="1" t="shared" si="0"/>
        <v>0</v>
      </c>
      <c r="I15" s="76" t="s">
        <v>242</v>
      </c>
      <c r="J15" s="76" t="s">
        <v>243</v>
      </c>
      <c r="K15" s="84"/>
      <c r="L15" s="84"/>
      <c r="M15" s="84">
        <v>3464</v>
      </c>
      <c r="N15" s="84"/>
      <c r="O15" s="80">
        <f ca="1" t="shared" si="1"/>
        <v>0</v>
      </c>
      <c r="P15" s="80">
        <f ca="1" t="shared" si="2"/>
        <v>0</v>
      </c>
    </row>
    <row r="16" ht="25.2" customHeight="1" spans="1:16">
      <c r="A16" s="76" t="s">
        <v>244</v>
      </c>
      <c r="B16" s="76" t="s">
        <v>245</v>
      </c>
      <c r="C16" s="78">
        <f ca="1" t="shared" ref="C16:F16" si="9">C17</f>
        <v>513</v>
      </c>
      <c r="D16" s="78"/>
      <c r="E16" s="78">
        <f ca="1">E17</f>
        <v>0</v>
      </c>
      <c r="F16" s="82">
        <f ca="1">F17</f>
        <v>3988</v>
      </c>
      <c r="G16" s="80">
        <f ca="1" t="shared" si="4"/>
        <v>0</v>
      </c>
      <c r="H16" s="80">
        <f ca="1" t="shared" si="0"/>
        <v>0</v>
      </c>
      <c r="I16" s="76" t="s">
        <v>246</v>
      </c>
      <c r="J16" s="76" t="s">
        <v>247</v>
      </c>
      <c r="K16" s="84"/>
      <c r="L16" s="84"/>
      <c r="M16" s="84"/>
      <c r="N16" s="84"/>
      <c r="O16" s="80">
        <f ca="1" t="shared" si="1"/>
        <v>0</v>
      </c>
      <c r="P16" s="80">
        <f ca="1" t="shared" si="2"/>
        <v>0</v>
      </c>
    </row>
    <row r="17" ht="25.2" customHeight="1" spans="1:16">
      <c r="A17" s="76" t="s">
        <v>248</v>
      </c>
      <c r="B17" s="76" t="s">
        <v>249</v>
      </c>
      <c r="C17" s="78">
        <f ca="1">SUM(OFFSET(C17,1,0,3,1))</f>
        <v>513</v>
      </c>
      <c r="D17" s="78"/>
      <c r="E17" s="78">
        <f ca="1" t="shared" ref="E17:F17" si="10">SUM(OFFSET(E17,1,0,3,1))</f>
        <v>0</v>
      </c>
      <c r="F17" s="82">
        <f ca="1" t="shared" si="10"/>
        <v>3988</v>
      </c>
      <c r="G17" s="80">
        <f ca="1" t="shared" si="4"/>
        <v>0</v>
      </c>
      <c r="H17" s="80">
        <f ca="1" t="shared" si="0"/>
        <v>0</v>
      </c>
      <c r="I17" s="76" t="s">
        <v>250</v>
      </c>
      <c r="J17" s="76" t="s">
        <v>251</v>
      </c>
      <c r="K17" s="78">
        <f ca="1" t="shared" ref="K17:N17" si="11">SUM(OFFSET(K17,1,0,4,1))</f>
        <v>0</v>
      </c>
      <c r="L17" s="78"/>
      <c r="M17" s="78">
        <f ca="1">SUM(OFFSET(M17,1,0,4,1))</f>
        <v>0</v>
      </c>
      <c r="N17" s="78">
        <f ca="1">SUM(OFFSET(N17,1,0,4,1))</f>
        <v>0</v>
      </c>
      <c r="O17" s="80">
        <f ca="1" t="shared" si="1"/>
        <v>0</v>
      </c>
      <c r="P17" s="80">
        <f ca="1" t="shared" si="2"/>
        <v>0</v>
      </c>
    </row>
    <row r="18" ht="25.2" customHeight="1" spans="1:16">
      <c r="A18" s="76" t="s">
        <v>252</v>
      </c>
      <c r="B18" s="76" t="s">
        <v>253</v>
      </c>
      <c r="C18" s="78">
        <f ca="1">表四!K48</f>
        <v>513</v>
      </c>
      <c r="D18" s="78"/>
      <c r="E18" s="78">
        <f ca="1">表四!M48</f>
        <v>0</v>
      </c>
      <c r="F18" s="78">
        <v>3988</v>
      </c>
      <c r="G18" s="80">
        <f ca="1" t="shared" si="4"/>
        <v>0</v>
      </c>
      <c r="H18" s="80">
        <f ca="1" t="shared" si="0"/>
        <v>0</v>
      </c>
      <c r="I18" s="76" t="s">
        <v>254</v>
      </c>
      <c r="J18" s="76" t="s">
        <v>192</v>
      </c>
      <c r="K18" s="84"/>
      <c r="L18" s="84"/>
      <c r="M18" s="84"/>
      <c r="N18" s="84"/>
      <c r="O18" s="80">
        <f ca="1" t="shared" si="1"/>
        <v>0</v>
      </c>
      <c r="P18" s="80">
        <f ca="1" t="shared" si="2"/>
        <v>0</v>
      </c>
    </row>
    <row r="19" ht="25.2" customHeight="1" spans="1:16">
      <c r="A19" s="76" t="s">
        <v>255</v>
      </c>
      <c r="B19" s="76" t="s">
        <v>256</v>
      </c>
      <c r="C19" s="84"/>
      <c r="D19" s="84"/>
      <c r="E19" s="84"/>
      <c r="F19" s="84"/>
      <c r="G19" s="80">
        <f ca="1" t="shared" si="4"/>
        <v>0</v>
      </c>
      <c r="H19" s="80">
        <f ca="1" t="shared" si="0"/>
        <v>0</v>
      </c>
      <c r="I19" s="76" t="s">
        <v>257</v>
      </c>
      <c r="J19" s="76" t="s">
        <v>258</v>
      </c>
      <c r="K19" s="84"/>
      <c r="L19" s="84"/>
      <c r="M19" s="84"/>
      <c r="N19" s="84"/>
      <c r="O19" s="80">
        <f ca="1" t="shared" si="1"/>
        <v>0</v>
      </c>
      <c r="P19" s="80">
        <f ca="1" t="shared" si="2"/>
        <v>0</v>
      </c>
    </row>
    <row r="20" ht="25.2" customHeight="1" spans="1:16">
      <c r="A20" s="76" t="s">
        <v>259</v>
      </c>
      <c r="B20" s="76" t="s">
        <v>260</v>
      </c>
      <c r="C20" s="84"/>
      <c r="D20" s="84"/>
      <c r="E20" s="84"/>
      <c r="F20" s="85"/>
      <c r="G20" s="80">
        <f ca="1" t="shared" si="4"/>
        <v>0</v>
      </c>
      <c r="H20" s="80">
        <f ca="1" t="shared" si="0"/>
        <v>0</v>
      </c>
      <c r="I20" s="76" t="s">
        <v>261</v>
      </c>
      <c r="J20" s="76" t="s">
        <v>262</v>
      </c>
      <c r="K20" s="84"/>
      <c r="L20" s="84"/>
      <c r="M20" s="84"/>
      <c r="N20" s="84"/>
      <c r="O20" s="80">
        <f ca="1" t="shared" si="1"/>
        <v>0</v>
      </c>
      <c r="P20" s="80">
        <f ca="1" t="shared" si="2"/>
        <v>0</v>
      </c>
    </row>
    <row r="21" ht="25.2" customHeight="1" spans="1:16">
      <c r="A21" s="76" t="s">
        <v>263</v>
      </c>
      <c r="B21" s="76" t="s">
        <v>264</v>
      </c>
      <c r="C21" s="84"/>
      <c r="D21" s="84"/>
      <c r="E21" s="84">
        <v>2346</v>
      </c>
      <c r="F21" s="85">
        <v>3464</v>
      </c>
      <c r="G21" s="80">
        <f ca="1" t="shared" si="4"/>
        <v>0</v>
      </c>
      <c r="H21" s="80">
        <f ca="1" t="shared" si="0"/>
        <v>1.4765558397272</v>
      </c>
      <c r="I21" s="76" t="s">
        <v>265</v>
      </c>
      <c r="J21" s="76" t="s">
        <v>266</v>
      </c>
      <c r="K21" s="84"/>
      <c r="L21" s="84"/>
      <c r="M21" s="84"/>
      <c r="N21" s="84"/>
      <c r="O21" s="80">
        <f ca="1" t="shared" si="1"/>
        <v>0</v>
      </c>
      <c r="P21" s="80">
        <f ca="1" t="shared" si="2"/>
        <v>0</v>
      </c>
    </row>
    <row r="22" ht="25.2" customHeight="1" spans="1:16">
      <c r="A22" s="76" t="s">
        <v>267</v>
      </c>
      <c r="B22" s="76" t="s">
        <v>268</v>
      </c>
      <c r="C22" s="78">
        <f ca="1" t="shared" ref="C22:F22" si="12">SUM(OFFSET(C22,1,0,4,1))</f>
        <v>0</v>
      </c>
      <c r="D22" s="78"/>
      <c r="E22" s="78">
        <f ca="1">SUM(OFFSET(E22,1,0,4,1))</f>
        <v>0</v>
      </c>
      <c r="F22" s="82">
        <f ca="1">SUM(OFFSET(F22,1,0,4,1))</f>
        <v>0</v>
      </c>
      <c r="G22" s="80">
        <f ca="1" t="shared" si="4"/>
        <v>0</v>
      </c>
      <c r="H22" s="80">
        <f ca="1" t="shared" si="0"/>
        <v>0</v>
      </c>
      <c r="I22" s="76"/>
      <c r="J22" s="76"/>
      <c r="K22" s="78"/>
      <c r="L22" s="78"/>
      <c r="M22" s="78"/>
      <c r="N22" s="78"/>
      <c r="O22" s="80">
        <f ca="1" t="shared" si="1"/>
        <v>0</v>
      </c>
      <c r="P22" s="80">
        <f ca="1" t="shared" si="2"/>
        <v>0</v>
      </c>
    </row>
    <row r="23" ht="25.2" customHeight="1" spans="1:16">
      <c r="A23" s="76" t="s">
        <v>269</v>
      </c>
      <c r="B23" s="76" t="s">
        <v>270</v>
      </c>
      <c r="C23" s="84"/>
      <c r="D23" s="84"/>
      <c r="E23" s="84"/>
      <c r="F23" s="85"/>
      <c r="G23" s="80">
        <f ca="1" t="shared" si="4"/>
        <v>0</v>
      </c>
      <c r="H23" s="80">
        <f ca="1" t="shared" si="0"/>
        <v>0</v>
      </c>
      <c r="I23" s="76"/>
      <c r="J23" s="76"/>
      <c r="K23" s="78"/>
      <c r="L23" s="78"/>
      <c r="M23" s="78"/>
      <c r="N23" s="78"/>
      <c r="O23" s="80">
        <f ca="1" t="shared" si="1"/>
        <v>0</v>
      </c>
      <c r="P23" s="80">
        <f ca="1" t="shared" si="2"/>
        <v>0</v>
      </c>
    </row>
    <row r="24" ht="25.2" customHeight="1" spans="1:16">
      <c r="A24" s="76" t="s">
        <v>271</v>
      </c>
      <c r="B24" s="76" t="s">
        <v>272</v>
      </c>
      <c r="C24" s="84"/>
      <c r="D24" s="84"/>
      <c r="E24" s="84"/>
      <c r="F24" s="85"/>
      <c r="G24" s="80">
        <f ca="1" t="shared" si="4"/>
        <v>0</v>
      </c>
      <c r="H24" s="80">
        <f ca="1" t="shared" si="0"/>
        <v>0</v>
      </c>
      <c r="I24" s="76"/>
      <c r="J24" s="76"/>
      <c r="K24" s="78"/>
      <c r="L24" s="78"/>
      <c r="M24" s="78"/>
      <c r="N24" s="78"/>
      <c r="O24" s="80">
        <f ca="1" t="shared" si="1"/>
        <v>0</v>
      </c>
      <c r="P24" s="80">
        <f ca="1" t="shared" si="2"/>
        <v>0</v>
      </c>
    </row>
    <row r="25" ht="25.2" customHeight="1" spans="1:16">
      <c r="A25" s="76" t="s">
        <v>273</v>
      </c>
      <c r="B25" s="76" t="s">
        <v>274</v>
      </c>
      <c r="C25" s="84"/>
      <c r="D25" s="84"/>
      <c r="E25" s="84"/>
      <c r="F25" s="85"/>
      <c r="G25" s="80">
        <f ca="1" t="shared" si="4"/>
        <v>0</v>
      </c>
      <c r="H25" s="80">
        <f ca="1" t="shared" si="0"/>
        <v>0</v>
      </c>
      <c r="I25" s="76"/>
      <c r="J25" s="76"/>
      <c r="K25" s="78"/>
      <c r="L25" s="78"/>
      <c r="M25" s="78"/>
      <c r="N25" s="78"/>
      <c r="O25" s="80">
        <f ca="1" t="shared" si="1"/>
        <v>0</v>
      </c>
      <c r="P25" s="80">
        <f ca="1" t="shared" si="2"/>
        <v>0</v>
      </c>
    </row>
    <row r="26" ht="25.2" customHeight="1" spans="1:16">
      <c r="A26" s="76" t="s">
        <v>275</v>
      </c>
      <c r="B26" s="76" t="s">
        <v>276</v>
      </c>
      <c r="C26" s="84"/>
      <c r="D26" s="84"/>
      <c r="E26" s="84"/>
      <c r="F26" s="85"/>
      <c r="G26" s="80">
        <f ca="1" t="shared" si="4"/>
        <v>0</v>
      </c>
      <c r="H26" s="80">
        <f ca="1" t="shared" si="0"/>
        <v>0</v>
      </c>
      <c r="I26" s="76"/>
      <c r="J26" s="76"/>
      <c r="K26" s="78"/>
      <c r="L26" s="78"/>
      <c r="M26" s="78"/>
      <c r="N26" s="78"/>
      <c r="O26" s="80">
        <f ca="1" t="shared" si="1"/>
        <v>0</v>
      </c>
      <c r="P26" s="80">
        <f ca="1" t="shared" si="2"/>
        <v>0</v>
      </c>
    </row>
    <row r="27" ht="25.2" customHeight="1" spans="1:16">
      <c r="A27" s="76"/>
      <c r="B27" s="76"/>
      <c r="C27" s="78"/>
      <c r="D27" s="78"/>
      <c r="E27" s="78"/>
      <c r="F27" s="82"/>
      <c r="G27" s="80">
        <f ca="1" t="shared" si="4"/>
        <v>0</v>
      </c>
      <c r="H27" s="80">
        <f ca="1" t="shared" si="0"/>
        <v>0</v>
      </c>
      <c r="I27" s="76"/>
      <c r="J27" s="76"/>
      <c r="K27" s="78"/>
      <c r="L27" s="78"/>
      <c r="M27" s="78"/>
      <c r="N27" s="78"/>
      <c r="O27" s="80">
        <f ca="1" t="shared" si="1"/>
        <v>0</v>
      </c>
      <c r="P27" s="80">
        <f ca="1" t="shared" si="2"/>
        <v>0</v>
      </c>
    </row>
    <row r="28" ht="25.2" customHeight="1" spans="1:16">
      <c r="A28" s="76" t="s">
        <v>277</v>
      </c>
      <c r="B28" s="76" t="s">
        <v>278</v>
      </c>
      <c r="C28" s="78">
        <f ca="1" t="shared" ref="C28:F28" si="13">C29</f>
        <v>6515</v>
      </c>
      <c r="D28" s="78"/>
      <c r="E28" s="78">
        <f ca="1">E29</f>
        <v>6781</v>
      </c>
      <c r="F28" s="82">
        <f ca="1">F29</f>
        <v>18282</v>
      </c>
      <c r="G28" s="80">
        <f ca="1" t="shared" si="4"/>
        <v>0</v>
      </c>
      <c r="H28" s="80">
        <f ca="1" t="shared" si="0"/>
        <v>2.69606252765079</v>
      </c>
      <c r="I28" s="76" t="s">
        <v>279</v>
      </c>
      <c r="J28" s="76" t="s">
        <v>280</v>
      </c>
      <c r="K28" s="78">
        <f ca="1" t="shared" ref="K28:N28" si="14">OFFSET(K28,1,0)</f>
        <v>7238</v>
      </c>
      <c r="L28" s="78"/>
      <c r="M28" s="78">
        <f ca="1">OFFSET(M28,1,0)</f>
        <v>7303</v>
      </c>
      <c r="N28" s="78">
        <f ca="1">OFFSET(N28,1,0)</f>
        <v>20110</v>
      </c>
      <c r="O28" s="80">
        <f ca="1" t="shared" si="1"/>
        <v>0</v>
      </c>
      <c r="P28" s="80">
        <f ca="1" t="shared" si="2"/>
        <v>2.7536628782692</v>
      </c>
    </row>
    <row r="29" ht="25.2" customHeight="1" spans="1:16">
      <c r="A29" s="76" t="s">
        <v>281</v>
      </c>
      <c r="B29" s="76" t="s">
        <v>282</v>
      </c>
      <c r="C29" s="78">
        <f ca="1" t="shared" ref="C29:F29" si="15">OFFSET(C29,1,0)</f>
        <v>6515</v>
      </c>
      <c r="D29" s="78"/>
      <c r="E29" s="78">
        <f ca="1">OFFSET(E29,1,0)</f>
        <v>6781</v>
      </c>
      <c r="F29" s="82">
        <f ca="1">OFFSET(F29,1,0)</f>
        <v>18282</v>
      </c>
      <c r="G29" s="80">
        <f ca="1" t="shared" si="4"/>
        <v>0</v>
      </c>
      <c r="H29" s="80">
        <f ca="1" t="shared" si="0"/>
        <v>2.69606252765079</v>
      </c>
      <c r="I29" s="76" t="s">
        <v>283</v>
      </c>
      <c r="J29" s="76" t="s">
        <v>284</v>
      </c>
      <c r="K29" s="84">
        <v>7238</v>
      </c>
      <c r="L29" s="84"/>
      <c r="M29" s="84">
        <v>7303</v>
      </c>
      <c r="N29" s="84">
        <v>20110</v>
      </c>
      <c r="O29" s="80">
        <f ca="1" t="shared" si="1"/>
        <v>0</v>
      </c>
      <c r="P29" s="80">
        <f ca="1" t="shared" si="2"/>
        <v>2.7536628782692</v>
      </c>
    </row>
    <row r="30" ht="25.2" customHeight="1" spans="1:16">
      <c r="A30" s="76" t="s">
        <v>285</v>
      </c>
      <c r="B30" s="76" t="s">
        <v>286</v>
      </c>
      <c r="C30" s="84">
        <v>6515</v>
      </c>
      <c r="D30" s="84"/>
      <c r="E30" s="84">
        <v>6781</v>
      </c>
      <c r="F30" s="85">
        <v>18282</v>
      </c>
      <c r="G30" s="80">
        <f ca="1" t="shared" si="4"/>
        <v>0</v>
      </c>
      <c r="H30" s="80">
        <f ca="1" t="shared" si="0"/>
        <v>2.69606252765079</v>
      </c>
      <c r="I30" s="76"/>
      <c r="J30" s="76"/>
      <c r="K30" s="78"/>
      <c r="L30" s="78"/>
      <c r="M30" s="78"/>
      <c r="N30" s="78"/>
      <c r="O30" s="80">
        <f ca="1" t="shared" si="1"/>
        <v>0</v>
      </c>
      <c r="P30" s="80">
        <f ca="1" t="shared" si="2"/>
        <v>0</v>
      </c>
    </row>
    <row r="31" ht="25.2" customHeight="1" spans="1:16">
      <c r="A31" s="76"/>
      <c r="B31" s="76"/>
      <c r="C31" s="78"/>
      <c r="D31" s="78"/>
      <c r="E31" s="78"/>
      <c r="F31" s="82"/>
      <c r="G31" s="80">
        <f ca="1" t="shared" si="4"/>
        <v>0</v>
      </c>
      <c r="H31" s="80">
        <f ca="1" t="shared" si="0"/>
        <v>0</v>
      </c>
      <c r="I31" s="76"/>
      <c r="J31" s="76"/>
      <c r="K31" s="78"/>
      <c r="L31" s="78"/>
      <c r="M31" s="78"/>
      <c r="N31" s="78"/>
      <c r="O31" s="80">
        <f ca="1" t="shared" si="1"/>
        <v>0</v>
      </c>
      <c r="P31" s="80">
        <f ca="1" t="shared" si="2"/>
        <v>0</v>
      </c>
    </row>
    <row r="32" ht="25.2" customHeight="1" spans="1:16">
      <c r="A32" s="76"/>
      <c r="B32" s="86" t="s">
        <v>287</v>
      </c>
      <c r="C32" s="78">
        <f ca="1" t="shared" ref="C32:F32" si="16">SUM(C7:C8,C28)</f>
        <v>85948</v>
      </c>
      <c r="D32" s="78">
        <v>88</v>
      </c>
      <c r="E32" s="78">
        <f ca="1">SUM(E7:E8,E28)</f>
        <v>87530</v>
      </c>
      <c r="F32" s="82">
        <f ca="1">SUM(F7:F8,F28)</f>
        <v>97650</v>
      </c>
      <c r="G32" s="80"/>
      <c r="H32" s="80">
        <f ca="1" t="shared" si="0"/>
        <v>1.11561750257055</v>
      </c>
      <c r="I32" s="76"/>
      <c r="J32" s="77" t="s">
        <v>209</v>
      </c>
      <c r="K32" s="78">
        <f ca="1" t="shared" ref="K32" si="17">SUM(K7:K8,K28)</f>
        <v>85948</v>
      </c>
      <c r="L32" s="78">
        <v>88</v>
      </c>
      <c r="M32" s="78">
        <f ca="1" t="shared" ref="M32:N32" si="18">SUM(M7:M8,M28)</f>
        <v>87530</v>
      </c>
      <c r="N32" s="78">
        <f ca="1" t="shared" si="18"/>
        <v>97649.9</v>
      </c>
      <c r="O32" s="80"/>
      <c r="P32" s="80">
        <f ca="1" t="shared" si="2"/>
        <v>1.11561636010511</v>
      </c>
    </row>
    <row r="33" spans="3:6">
      <c r="C33" s="18">
        <f ca="1" t="shared" ref="C33:F33" si="19">IF(ABS(C32-K32)&gt;0.5,"请检查平衡！",0)</f>
        <v>0</v>
      </c>
      <c r="D33" s="18"/>
      <c r="E33" s="18">
        <f ca="1">IF(ABS(E32-M32)&gt;0.5,"请检查平衡！",0)</f>
        <v>0</v>
      </c>
      <c r="F33" s="18">
        <f ca="1">IF(ABS(F32-N32)&gt;0.5,"请检查平衡！",0)</f>
        <v>0</v>
      </c>
    </row>
  </sheetData>
  <mergeCells count="16">
    <mergeCell ref="A2:P2"/>
    <mergeCell ref="O3:P3"/>
    <mergeCell ref="A4:H4"/>
    <mergeCell ref="I4:P4"/>
    <mergeCell ref="F5:H5"/>
    <mergeCell ref="N5:P5"/>
    <mergeCell ref="A5:A6"/>
    <mergeCell ref="B5:B6"/>
    <mergeCell ref="C5:C6"/>
    <mergeCell ref="D5:D6"/>
    <mergeCell ref="E5:E6"/>
    <mergeCell ref="I5:I6"/>
    <mergeCell ref="J5:J6"/>
    <mergeCell ref="K5:K6"/>
    <mergeCell ref="L5:L6"/>
    <mergeCell ref="M5:M6"/>
  </mergeCells>
  <printOptions horizontalCentered="1"/>
  <pageMargins left="0.275" right="0.275" top="0.590277777777778" bottom="0.471527777777778" header="0.313888888888889" footer="0.313888888888889"/>
  <pageSetup paperSize="9" scale="70" fitToHeight="0" orientation="landscape" blackAndWhit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7"/>
  <sheetViews>
    <sheetView showGridLines="0" showZeros="0" tabSelected="1" zoomScale="82" zoomScaleNormal="82" workbookViewId="0">
      <pane ySplit="7" topLeftCell="A32" activePane="bottomLeft" state="frozen"/>
      <selection/>
      <selection pane="bottomLeft" activeCell="M47" sqref="M47"/>
    </sheetView>
  </sheetViews>
  <sheetFormatPr defaultColWidth="8.7037037037037" defaultRowHeight="15.6"/>
  <cols>
    <col min="1" max="1" width="10.2222222222222" style="22" customWidth="1"/>
    <col min="2" max="2" width="60.8611111111111" style="22" customWidth="1"/>
    <col min="3" max="6" width="10.7592592592593" style="22" customWidth="1"/>
    <col min="7" max="8" width="9.2962962962963" style="23" customWidth="1"/>
    <col min="9" max="9" width="9.86111111111111" style="22" customWidth="1"/>
    <col min="10" max="10" width="30.7037037037037" style="22" customWidth="1"/>
    <col min="11" max="14" width="10.7592592592593" style="22" customWidth="1"/>
    <col min="15" max="16" width="9.2962962962963" style="23" customWidth="1"/>
    <col min="17" max="16384" width="8.75925925925926" style="22"/>
  </cols>
  <sheetData>
    <row r="1" spans="1:1">
      <c r="A1" s="24" t="s">
        <v>288</v>
      </c>
    </row>
    <row r="2" ht="22.8" spans="1:16">
      <c r="A2" s="25" t="s">
        <v>289</v>
      </c>
      <c r="B2" s="25"/>
      <c r="C2" s="25"/>
      <c r="D2" s="25"/>
      <c r="E2" s="25"/>
      <c r="F2" s="25"/>
      <c r="G2" s="25"/>
      <c r="H2" s="25"/>
      <c r="I2" s="25"/>
      <c r="J2" s="25"/>
      <c r="K2" s="25"/>
      <c r="L2" s="25"/>
      <c r="M2" s="25"/>
      <c r="N2" s="25"/>
      <c r="O2" s="25"/>
      <c r="P2" s="25"/>
    </row>
    <row r="3" ht="14.25" customHeight="1" spans="15:16">
      <c r="O3" s="19" t="s">
        <v>155</v>
      </c>
      <c r="P3" s="19"/>
    </row>
    <row r="4" ht="23.1" customHeight="1" spans="1:16">
      <c r="A4" s="26" t="s">
        <v>212</v>
      </c>
      <c r="B4" s="26"/>
      <c r="C4" s="26"/>
      <c r="D4" s="26"/>
      <c r="E4" s="26"/>
      <c r="F4" s="26"/>
      <c r="G4" s="26"/>
      <c r="H4" s="26"/>
      <c r="I4" s="26" t="s">
        <v>213</v>
      </c>
      <c r="J4" s="26"/>
      <c r="K4" s="26"/>
      <c r="L4" s="26"/>
      <c r="M4" s="26"/>
      <c r="N4" s="26"/>
      <c r="O4" s="26"/>
      <c r="P4" s="26"/>
    </row>
    <row r="5" ht="19.5" customHeight="1" spans="1:16">
      <c r="A5" s="27" t="s">
        <v>214</v>
      </c>
      <c r="B5" s="28" t="s">
        <v>156</v>
      </c>
      <c r="C5" s="29" t="s">
        <v>92</v>
      </c>
      <c r="D5" s="29" t="s">
        <v>93</v>
      </c>
      <c r="E5" s="30" t="s">
        <v>94</v>
      </c>
      <c r="F5" s="31" t="s">
        <v>95</v>
      </c>
      <c r="G5" s="32"/>
      <c r="H5" s="33"/>
      <c r="I5" s="27" t="s">
        <v>214</v>
      </c>
      <c r="J5" s="51" t="s">
        <v>156</v>
      </c>
      <c r="K5" s="29" t="s">
        <v>92</v>
      </c>
      <c r="L5" s="29" t="s">
        <v>93</v>
      </c>
      <c r="M5" s="30" t="s">
        <v>94</v>
      </c>
      <c r="N5" s="31" t="s">
        <v>95</v>
      </c>
      <c r="O5" s="32"/>
      <c r="P5" s="33"/>
    </row>
    <row r="6" ht="60" customHeight="1" spans="1:16">
      <c r="A6" s="34"/>
      <c r="B6" s="28"/>
      <c r="C6" s="35"/>
      <c r="D6" s="35"/>
      <c r="E6" s="35"/>
      <c r="F6" s="36" t="s">
        <v>98</v>
      </c>
      <c r="G6" s="37" t="s">
        <v>99</v>
      </c>
      <c r="H6" s="37" t="s">
        <v>100</v>
      </c>
      <c r="I6" s="34"/>
      <c r="J6" s="51"/>
      <c r="K6" s="35"/>
      <c r="L6" s="35"/>
      <c r="M6" s="35"/>
      <c r="N6" s="36" t="s">
        <v>98</v>
      </c>
      <c r="O6" s="37" t="s">
        <v>99</v>
      </c>
      <c r="P6" s="37" t="s">
        <v>100</v>
      </c>
    </row>
    <row r="7" customHeight="1" spans="1:16">
      <c r="A7" s="38" t="s">
        <v>290</v>
      </c>
      <c r="B7" s="39" t="s">
        <v>291</v>
      </c>
      <c r="C7" s="40">
        <f ca="1">SUM(OFFSET($B$9,0,COLUMN(A7),6),OFFSET($B$21,0,COLUMN(A7),2),OFFSET($B$25,0,COLUMN(A7),3),OFFSET($B$29,0,COLUMN(A7),3),OFFSET($B$37,0,COLUMN(A7),3))</f>
        <v>5000</v>
      </c>
      <c r="D7" s="40">
        <f ca="1" t="shared" ref="D7:F7" si="0">SUM(OFFSET($B$9,0,COLUMN(B7),6),OFFSET($B$21,0,COLUMN(B7),2),OFFSET($B$25,0,COLUMN(B7),3),OFFSET($B$29,0,COLUMN(B7),3),OFFSET($B$37,0,COLUMN(B7),3))</f>
        <v>0</v>
      </c>
      <c r="E7" s="40">
        <f ca="1" t="shared" si="0"/>
        <v>12</v>
      </c>
      <c r="F7" s="40">
        <f ca="1" t="shared" si="0"/>
        <v>5600</v>
      </c>
      <c r="G7" s="41">
        <f ca="1" t="shared" ref="G7:G65" si="1">IFERROR(OFFSET(G7,0,-1)/SUM(OFFSET(G7,0,-4,1,2)),)</f>
        <v>1.12</v>
      </c>
      <c r="H7" s="41">
        <f ca="1" t="shared" ref="H7:H65" si="2">IFERROR(OFFSET(H7,0,-2)/OFFSET(H7,0,-3),)</f>
        <v>466.666666666667</v>
      </c>
      <c r="I7" s="50" t="s">
        <v>167</v>
      </c>
      <c r="J7" s="52" t="s">
        <v>292</v>
      </c>
      <c r="K7" s="43"/>
      <c r="L7" s="43"/>
      <c r="M7" s="43"/>
      <c r="N7" s="53"/>
      <c r="O7" s="41">
        <f ca="1" t="shared" ref="O7:O25" si="3">IFERROR(OFFSET(O7,0,-1)/SUM(OFFSET(O7,0,-4,1,2)),)</f>
        <v>0</v>
      </c>
      <c r="P7" s="41">
        <f ca="1" t="shared" ref="P7:P65" si="4">IFERROR(OFFSET(P7,0,-2)/OFFSET(P7,0,-3),)</f>
        <v>0</v>
      </c>
    </row>
    <row r="8" customHeight="1" spans="1:16">
      <c r="A8" s="38" t="s">
        <v>293</v>
      </c>
      <c r="B8" s="42" t="s">
        <v>294</v>
      </c>
      <c r="C8" s="12">
        <f ca="1" t="shared" ref="C8:F8" si="5">OFFSET(C8,1,0)</f>
        <v>0</v>
      </c>
      <c r="D8" s="12">
        <f ca="1" t="shared" si="5"/>
        <v>0</v>
      </c>
      <c r="E8" s="12">
        <f ca="1" t="shared" si="5"/>
        <v>0</v>
      </c>
      <c r="F8" s="12">
        <f ca="1" t="shared" si="5"/>
        <v>0</v>
      </c>
      <c r="G8" s="41">
        <f ca="1" t="shared" si="1"/>
        <v>0</v>
      </c>
      <c r="H8" s="41">
        <f ca="1" t="shared" si="2"/>
        <v>0</v>
      </c>
      <c r="I8" s="50" t="s">
        <v>169</v>
      </c>
      <c r="J8" s="52" t="s">
        <v>295</v>
      </c>
      <c r="K8" s="43"/>
      <c r="L8" s="43"/>
      <c r="M8" s="43"/>
      <c r="N8" s="53"/>
      <c r="O8" s="41">
        <f ca="1" t="shared" si="3"/>
        <v>0</v>
      </c>
      <c r="P8" s="41">
        <f ca="1" t="shared" si="4"/>
        <v>0</v>
      </c>
    </row>
    <row r="9" customHeight="1" spans="1:16">
      <c r="A9" s="38" t="s">
        <v>296</v>
      </c>
      <c r="B9" s="42" t="s">
        <v>297</v>
      </c>
      <c r="C9" s="43"/>
      <c r="D9" s="43"/>
      <c r="E9" s="43"/>
      <c r="F9" s="43"/>
      <c r="G9" s="41">
        <f ca="1" t="shared" si="1"/>
        <v>0</v>
      </c>
      <c r="H9" s="41">
        <f ca="1" t="shared" si="2"/>
        <v>0</v>
      </c>
      <c r="I9" s="50" t="s">
        <v>171</v>
      </c>
      <c r="J9" s="52" t="s">
        <v>298</v>
      </c>
      <c r="K9" s="43"/>
      <c r="L9" s="43"/>
      <c r="M9" s="43"/>
      <c r="N9" s="53"/>
      <c r="O9" s="41">
        <f ca="1" t="shared" si="3"/>
        <v>0</v>
      </c>
      <c r="P9" s="41">
        <f ca="1" t="shared" si="4"/>
        <v>0</v>
      </c>
    </row>
    <row r="10" customHeight="1" spans="1:16">
      <c r="A10" s="38" t="s">
        <v>299</v>
      </c>
      <c r="B10" s="42" t="s">
        <v>300</v>
      </c>
      <c r="C10" s="43"/>
      <c r="D10" s="43"/>
      <c r="E10" s="43"/>
      <c r="F10" s="43"/>
      <c r="G10" s="41">
        <f ca="1" t="shared" si="1"/>
        <v>0</v>
      </c>
      <c r="H10" s="41">
        <f ca="1" t="shared" si="2"/>
        <v>0</v>
      </c>
      <c r="I10" s="165" t="s">
        <v>173</v>
      </c>
      <c r="J10" s="52" t="s">
        <v>301</v>
      </c>
      <c r="K10" s="43"/>
      <c r="L10" s="43"/>
      <c r="M10" s="43"/>
      <c r="N10" s="53"/>
      <c r="O10" s="41">
        <f ca="1" t="shared" si="3"/>
        <v>0</v>
      </c>
      <c r="P10" s="41">
        <f ca="1" t="shared" si="4"/>
        <v>0</v>
      </c>
    </row>
    <row r="11" customHeight="1" spans="1:16">
      <c r="A11" s="166" t="s">
        <v>302</v>
      </c>
      <c r="B11" s="44" t="s">
        <v>303</v>
      </c>
      <c r="C11" s="43"/>
      <c r="D11" s="43"/>
      <c r="E11" s="43"/>
      <c r="F11" s="43"/>
      <c r="G11" s="41">
        <f ca="1" t="shared" si="1"/>
        <v>0</v>
      </c>
      <c r="H11" s="41">
        <f ca="1" t="shared" si="2"/>
        <v>0</v>
      </c>
      <c r="I11" s="50" t="s">
        <v>175</v>
      </c>
      <c r="J11" s="52" t="s">
        <v>304</v>
      </c>
      <c r="K11" s="43"/>
      <c r="L11" s="43"/>
      <c r="M11" s="43"/>
      <c r="N11" s="53"/>
      <c r="O11" s="41">
        <f ca="1" t="shared" si="3"/>
        <v>0</v>
      </c>
      <c r="P11" s="41">
        <f ca="1" t="shared" si="4"/>
        <v>0</v>
      </c>
    </row>
    <row r="12" customHeight="1" spans="1:16">
      <c r="A12" s="38" t="s">
        <v>305</v>
      </c>
      <c r="B12" s="42" t="s">
        <v>306</v>
      </c>
      <c r="C12" s="43"/>
      <c r="D12" s="43"/>
      <c r="E12" s="43"/>
      <c r="F12" s="43"/>
      <c r="G12" s="41">
        <f ca="1" t="shared" si="1"/>
        <v>0</v>
      </c>
      <c r="H12" s="41">
        <f ca="1" t="shared" si="2"/>
        <v>0</v>
      </c>
      <c r="I12" s="50" t="s">
        <v>177</v>
      </c>
      <c r="J12" s="52" t="s">
        <v>307</v>
      </c>
      <c r="K12" s="43"/>
      <c r="L12" s="43"/>
      <c r="M12" s="43"/>
      <c r="N12" s="53"/>
      <c r="O12" s="41">
        <f ca="1" t="shared" si="3"/>
        <v>0</v>
      </c>
      <c r="P12" s="41">
        <f ca="1" t="shared" si="4"/>
        <v>0</v>
      </c>
    </row>
    <row r="13" customHeight="1" spans="1:16">
      <c r="A13" s="38" t="s">
        <v>308</v>
      </c>
      <c r="B13" s="42" t="s">
        <v>309</v>
      </c>
      <c r="C13" s="43"/>
      <c r="D13" s="43"/>
      <c r="E13" s="43"/>
      <c r="F13" s="43"/>
      <c r="G13" s="41">
        <f ca="1" t="shared" si="1"/>
        <v>0</v>
      </c>
      <c r="H13" s="41">
        <f ca="1" t="shared" si="2"/>
        <v>0</v>
      </c>
      <c r="I13" s="50" t="s">
        <v>179</v>
      </c>
      <c r="J13" s="52" t="s">
        <v>310</v>
      </c>
      <c r="K13" s="43">
        <v>2546</v>
      </c>
      <c r="L13" s="43"/>
      <c r="M13" s="43">
        <v>196</v>
      </c>
      <c r="N13" s="53">
        <v>500</v>
      </c>
      <c r="O13" s="41">
        <f ca="1" t="shared" si="3"/>
        <v>0.196386488609584</v>
      </c>
      <c r="P13" s="41">
        <f ca="1" t="shared" si="4"/>
        <v>2.55102040816327</v>
      </c>
    </row>
    <row r="14" customHeight="1" spans="1:16">
      <c r="A14" s="38" t="s">
        <v>311</v>
      </c>
      <c r="B14" s="42" t="s">
        <v>312</v>
      </c>
      <c r="C14" s="40">
        <f ca="1" t="shared" ref="C14:F14" si="6">SUM(OFFSET(C14,1,0,5,1))</f>
        <v>5000</v>
      </c>
      <c r="D14" s="40">
        <f ca="1" t="shared" si="6"/>
        <v>0</v>
      </c>
      <c r="E14" s="40">
        <f ca="1" t="shared" si="6"/>
        <v>0</v>
      </c>
      <c r="F14" s="40">
        <f ca="1" t="shared" si="6"/>
        <v>5600</v>
      </c>
      <c r="G14" s="41">
        <f ca="1" t="shared" si="1"/>
        <v>1.12</v>
      </c>
      <c r="H14" s="41">
        <f ca="1" t="shared" si="2"/>
        <v>0</v>
      </c>
      <c r="I14" s="50" t="s">
        <v>181</v>
      </c>
      <c r="J14" s="52" t="s">
        <v>313</v>
      </c>
      <c r="K14" s="43"/>
      <c r="L14" s="43"/>
      <c r="M14" s="43"/>
      <c r="N14" s="53"/>
      <c r="O14" s="41">
        <f ca="1" t="shared" si="3"/>
        <v>0</v>
      </c>
      <c r="P14" s="41">
        <f ca="1" t="shared" si="4"/>
        <v>0</v>
      </c>
    </row>
    <row r="15" customHeight="1" spans="1:16">
      <c r="A15" s="38" t="s">
        <v>314</v>
      </c>
      <c r="B15" s="45" t="s">
        <v>315</v>
      </c>
      <c r="C15" s="43">
        <v>5000</v>
      </c>
      <c r="D15" s="43"/>
      <c r="E15" s="43"/>
      <c r="F15" s="43">
        <v>5600</v>
      </c>
      <c r="G15" s="41">
        <f ca="1" t="shared" si="1"/>
        <v>1.12</v>
      </c>
      <c r="H15" s="41">
        <f ca="1" t="shared" si="2"/>
        <v>0</v>
      </c>
      <c r="I15" s="50" t="s">
        <v>183</v>
      </c>
      <c r="J15" s="52" t="s">
        <v>316</v>
      </c>
      <c r="K15" s="43"/>
      <c r="L15" s="43"/>
      <c r="M15" s="43"/>
      <c r="N15" s="53"/>
      <c r="O15" s="41">
        <f ca="1" t="shared" si="3"/>
        <v>0</v>
      </c>
      <c r="P15" s="41">
        <f ca="1" t="shared" si="4"/>
        <v>0</v>
      </c>
    </row>
    <row r="16" customHeight="1" spans="1:16">
      <c r="A16" s="38" t="s">
        <v>317</v>
      </c>
      <c r="B16" s="45" t="s">
        <v>318</v>
      </c>
      <c r="C16" s="43"/>
      <c r="D16" s="43"/>
      <c r="E16" s="43"/>
      <c r="F16" s="43"/>
      <c r="G16" s="41">
        <f ca="1" t="shared" si="1"/>
        <v>0</v>
      </c>
      <c r="H16" s="41">
        <f ca="1" t="shared" si="2"/>
        <v>0</v>
      </c>
      <c r="I16" s="50" t="s">
        <v>185</v>
      </c>
      <c r="J16" s="52" t="s">
        <v>319</v>
      </c>
      <c r="K16" s="43">
        <v>208</v>
      </c>
      <c r="L16" s="43"/>
      <c r="M16" s="43">
        <v>208</v>
      </c>
      <c r="N16" s="53"/>
      <c r="O16" s="41">
        <f ca="1" t="shared" si="3"/>
        <v>0</v>
      </c>
      <c r="P16" s="41">
        <f ca="1" t="shared" si="4"/>
        <v>0</v>
      </c>
    </row>
    <row r="17" customHeight="1" spans="1:16">
      <c r="A17" s="38" t="s">
        <v>320</v>
      </c>
      <c r="B17" s="45" t="s">
        <v>321</v>
      </c>
      <c r="C17" s="43"/>
      <c r="D17" s="43"/>
      <c r="E17" s="43"/>
      <c r="F17" s="43"/>
      <c r="G17" s="41">
        <f ca="1" t="shared" si="1"/>
        <v>0</v>
      </c>
      <c r="H17" s="41">
        <f ca="1" t="shared" si="2"/>
        <v>0</v>
      </c>
      <c r="I17" s="50" t="s">
        <v>189</v>
      </c>
      <c r="J17" s="52" t="s">
        <v>322</v>
      </c>
      <c r="K17" s="43"/>
      <c r="L17" s="43"/>
      <c r="M17" s="43"/>
      <c r="N17" s="53"/>
      <c r="O17" s="41">
        <f ca="1" t="shared" si="3"/>
        <v>0</v>
      </c>
      <c r="P17" s="41">
        <f ca="1" t="shared" si="4"/>
        <v>0</v>
      </c>
    </row>
    <row r="18" customHeight="1" spans="1:16">
      <c r="A18" s="38" t="s">
        <v>323</v>
      </c>
      <c r="B18" s="45" t="s">
        <v>324</v>
      </c>
      <c r="C18" s="43"/>
      <c r="D18" s="43"/>
      <c r="E18" s="43"/>
      <c r="F18" s="43"/>
      <c r="G18" s="41">
        <f ca="1" t="shared" si="1"/>
        <v>0</v>
      </c>
      <c r="H18" s="41">
        <f ca="1" t="shared" si="2"/>
        <v>0</v>
      </c>
      <c r="I18" s="50" t="s">
        <v>193</v>
      </c>
      <c r="J18" s="52" t="s">
        <v>325</v>
      </c>
      <c r="K18" s="43"/>
      <c r="L18" s="43"/>
      <c r="M18" s="43"/>
      <c r="N18" s="53"/>
      <c r="O18" s="41">
        <f ca="1" t="shared" si="3"/>
        <v>0</v>
      </c>
      <c r="P18" s="41">
        <f ca="1" t="shared" si="4"/>
        <v>0</v>
      </c>
    </row>
    <row r="19" customHeight="1" spans="1:16">
      <c r="A19" s="38" t="s">
        <v>326</v>
      </c>
      <c r="B19" s="45" t="s">
        <v>327</v>
      </c>
      <c r="C19" s="43"/>
      <c r="D19" s="43"/>
      <c r="E19" s="43"/>
      <c r="F19" s="43"/>
      <c r="G19" s="41">
        <f ca="1" t="shared" si="1"/>
        <v>0</v>
      </c>
      <c r="H19" s="41">
        <f ca="1" t="shared" si="2"/>
        <v>0</v>
      </c>
      <c r="I19" s="50" t="s">
        <v>195</v>
      </c>
      <c r="J19" s="52" t="s">
        <v>328</v>
      </c>
      <c r="K19" s="43"/>
      <c r="L19" s="43"/>
      <c r="M19" s="43"/>
      <c r="N19" s="53"/>
      <c r="O19" s="41">
        <f ca="1" t="shared" si="3"/>
        <v>0</v>
      </c>
      <c r="P19" s="41">
        <f ca="1" t="shared" si="4"/>
        <v>0</v>
      </c>
    </row>
    <row r="20" customHeight="1" spans="1:16">
      <c r="A20" s="38" t="s">
        <v>329</v>
      </c>
      <c r="B20" s="42" t="s">
        <v>330</v>
      </c>
      <c r="C20" s="12">
        <f ca="1" t="shared" ref="C20:F20" si="7">OFFSET(C20,1,0)</f>
        <v>0</v>
      </c>
      <c r="D20" s="12">
        <f ca="1" t="shared" si="7"/>
        <v>0</v>
      </c>
      <c r="E20" s="12">
        <f ca="1" t="shared" si="7"/>
        <v>0</v>
      </c>
      <c r="F20" s="12">
        <f ca="1" t="shared" si="7"/>
        <v>0</v>
      </c>
      <c r="G20" s="41">
        <f ca="1" t="shared" si="1"/>
        <v>0</v>
      </c>
      <c r="H20" s="41">
        <f ca="1" t="shared" si="2"/>
        <v>0</v>
      </c>
      <c r="I20" s="50" t="s">
        <v>197</v>
      </c>
      <c r="J20" s="52" t="s">
        <v>331</v>
      </c>
      <c r="K20" s="43"/>
      <c r="L20" s="43"/>
      <c r="M20" s="43"/>
      <c r="N20" s="53"/>
      <c r="O20" s="41">
        <f ca="1" t="shared" si="3"/>
        <v>0</v>
      </c>
      <c r="P20" s="41">
        <f ca="1" t="shared" si="4"/>
        <v>0</v>
      </c>
    </row>
    <row r="21" customHeight="1" spans="1:16">
      <c r="A21" s="38" t="s">
        <v>332</v>
      </c>
      <c r="B21" s="42" t="s">
        <v>333</v>
      </c>
      <c r="C21" s="43"/>
      <c r="D21" s="43"/>
      <c r="E21" s="43"/>
      <c r="F21" s="43"/>
      <c r="G21" s="41">
        <f ca="1" t="shared" si="1"/>
        <v>0</v>
      </c>
      <c r="H21" s="41">
        <f ca="1" t="shared" si="2"/>
        <v>0</v>
      </c>
      <c r="I21" s="50" t="s">
        <v>199</v>
      </c>
      <c r="J21" s="52" t="s">
        <v>334</v>
      </c>
      <c r="K21" s="43"/>
      <c r="L21" s="43"/>
      <c r="M21" s="43"/>
      <c r="N21" s="53"/>
      <c r="O21" s="41">
        <f ca="1" t="shared" si="3"/>
        <v>0</v>
      </c>
      <c r="P21" s="41">
        <f ca="1" t="shared" si="4"/>
        <v>0</v>
      </c>
    </row>
    <row r="22" customHeight="1" spans="1:16">
      <c r="A22" s="38" t="s">
        <v>335</v>
      </c>
      <c r="B22" s="45" t="s">
        <v>336</v>
      </c>
      <c r="C22" s="40">
        <f ca="1">SUM(OFFSET(C22,1,0,2,1))</f>
        <v>0</v>
      </c>
      <c r="D22" s="40">
        <f ca="1" t="shared" ref="D22:F22" si="8">SUM(OFFSET(D22,1,0,2,1))</f>
        <v>0</v>
      </c>
      <c r="E22" s="40">
        <f ca="1" t="shared" si="8"/>
        <v>0</v>
      </c>
      <c r="F22" s="40">
        <f ca="1" t="shared" si="8"/>
        <v>0</v>
      </c>
      <c r="G22" s="41">
        <f ca="1" t="shared" si="1"/>
        <v>0</v>
      </c>
      <c r="H22" s="41">
        <f ca="1" t="shared" si="2"/>
        <v>0</v>
      </c>
      <c r="I22" s="50" t="s">
        <v>203</v>
      </c>
      <c r="J22" s="52" t="s">
        <v>337</v>
      </c>
      <c r="K22" s="43">
        <v>410</v>
      </c>
      <c r="L22" s="43">
        <v>892</v>
      </c>
      <c r="M22" s="43">
        <v>1112</v>
      </c>
      <c r="N22" s="43">
        <v>20</v>
      </c>
      <c r="O22" s="41">
        <f ca="1" t="shared" si="3"/>
        <v>0.0153609831029186</v>
      </c>
      <c r="P22" s="41">
        <f ca="1" t="shared" si="4"/>
        <v>0.0179856115107914</v>
      </c>
    </row>
    <row r="23" customHeight="1" spans="1:16">
      <c r="A23" s="38" t="s">
        <v>338</v>
      </c>
      <c r="B23" s="45" t="s">
        <v>339</v>
      </c>
      <c r="C23" s="43"/>
      <c r="D23" s="43"/>
      <c r="E23" s="43"/>
      <c r="F23" s="43"/>
      <c r="G23" s="41">
        <f ca="1" t="shared" si="1"/>
        <v>0</v>
      </c>
      <c r="H23" s="41">
        <f ca="1" t="shared" si="2"/>
        <v>0</v>
      </c>
      <c r="I23" s="50" t="s">
        <v>205</v>
      </c>
      <c r="J23" s="52" t="s">
        <v>340</v>
      </c>
      <c r="K23" s="43">
        <v>1319</v>
      </c>
      <c r="L23" s="43"/>
      <c r="M23" s="43">
        <v>487</v>
      </c>
      <c r="N23" s="43">
        <v>1026</v>
      </c>
      <c r="O23" s="41">
        <f ca="1" t="shared" si="3"/>
        <v>0.777862016679303</v>
      </c>
      <c r="P23" s="41">
        <f ca="1" t="shared" si="4"/>
        <v>2.10677618069815</v>
      </c>
    </row>
    <row r="24" customHeight="1" spans="1:16">
      <c r="A24" s="38" t="s">
        <v>341</v>
      </c>
      <c r="B24" s="45" t="s">
        <v>342</v>
      </c>
      <c r="C24" s="43"/>
      <c r="D24" s="43"/>
      <c r="E24" s="43"/>
      <c r="F24" s="43"/>
      <c r="G24" s="41">
        <f ca="1" t="shared" si="1"/>
        <v>0</v>
      </c>
      <c r="H24" s="41">
        <f ca="1" t="shared" si="2"/>
        <v>0</v>
      </c>
      <c r="I24" s="38" t="s">
        <v>207</v>
      </c>
      <c r="J24" s="52" t="s">
        <v>343</v>
      </c>
      <c r="K24" s="43">
        <v>4</v>
      </c>
      <c r="L24" s="43"/>
      <c r="M24" s="43">
        <v>1</v>
      </c>
      <c r="N24" s="43">
        <v>6</v>
      </c>
      <c r="O24" s="41">
        <f ca="1" t="shared" si="3"/>
        <v>1.5</v>
      </c>
      <c r="P24" s="41">
        <f ca="1" t="shared" si="4"/>
        <v>6</v>
      </c>
    </row>
    <row r="25" customHeight="1" spans="1:16">
      <c r="A25" s="38" t="s">
        <v>344</v>
      </c>
      <c r="B25" s="45" t="s">
        <v>345</v>
      </c>
      <c r="C25" s="43"/>
      <c r="D25" s="43"/>
      <c r="E25" s="43">
        <v>12</v>
      </c>
      <c r="F25" s="43"/>
      <c r="G25" s="41">
        <f ca="1" t="shared" si="1"/>
        <v>0</v>
      </c>
      <c r="H25" s="41">
        <f ca="1" t="shared" si="2"/>
        <v>0</v>
      </c>
      <c r="I25" s="38" t="s">
        <v>346</v>
      </c>
      <c r="J25" s="52" t="s">
        <v>347</v>
      </c>
      <c r="K25" s="43"/>
      <c r="L25" s="43"/>
      <c r="M25" s="43"/>
      <c r="N25" s="54"/>
      <c r="O25" s="41">
        <f ca="1" t="shared" si="3"/>
        <v>0</v>
      </c>
      <c r="P25" s="41">
        <f ca="1" t="shared" si="4"/>
        <v>0</v>
      </c>
    </row>
    <row r="26" customHeight="1" spans="1:16">
      <c r="A26" s="38" t="s">
        <v>348</v>
      </c>
      <c r="B26" s="42" t="s">
        <v>349</v>
      </c>
      <c r="C26" s="43"/>
      <c r="D26" s="43"/>
      <c r="E26" s="43"/>
      <c r="F26" s="43"/>
      <c r="G26" s="41">
        <f ca="1" t="shared" si="1"/>
        <v>0</v>
      </c>
      <c r="H26" s="41">
        <f ca="1" t="shared" si="2"/>
        <v>0</v>
      </c>
      <c r="I26" s="38"/>
      <c r="J26" s="52"/>
      <c r="K26" s="46"/>
      <c r="L26" s="46"/>
      <c r="M26" s="55"/>
      <c r="N26" s="46"/>
      <c r="O26" s="46"/>
      <c r="P26" s="46"/>
    </row>
    <row r="27" customHeight="1" spans="1:16">
      <c r="A27" s="38" t="s">
        <v>350</v>
      </c>
      <c r="B27" s="42" t="s">
        <v>351</v>
      </c>
      <c r="C27" s="12">
        <f ca="1" t="shared" ref="C27:F27" si="9">OFFSET(C27,1,0)</f>
        <v>0</v>
      </c>
      <c r="D27" s="12">
        <f ca="1" t="shared" si="9"/>
        <v>0</v>
      </c>
      <c r="E27" s="12">
        <f ca="1" t="shared" si="9"/>
        <v>0</v>
      </c>
      <c r="F27" s="12">
        <f ca="1" t="shared" si="9"/>
        <v>0</v>
      </c>
      <c r="G27" s="41">
        <f ca="1" t="shared" si="1"/>
        <v>0</v>
      </c>
      <c r="H27" s="41">
        <f ca="1" t="shared" si="2"/>
        <v>0</v>
      </c>
      <c r="I27" s="38"/>
      <c r="J27" s="52"/>
      <c r="K27" s="46"/>
      <c r="L27" s="46"/>
      <c r="M27" s="56"/>
      <c r="N27" s="46"/>
      <c r="O27" s="46"/>
      <c r="P27" s="46"/>
    </row>
    <row r="28" customHeight="1" spans="1:16">
      <c r="A28" s="38" t="s">
        <v>352</v>
      </c>
      <c r="B28" s="42" t="s">
        <v>353</v>
      </c>
      <c r="C28" s="43"/>
      <c r="D28" s="43"/>
      <c r="E28" s="43"/>
      <c r="F28" s="43"/>
      <c r="G28" s="41">
        <f ca="1" t="shared" si="1"/>
        <v>0</v>
      </c>
      <c r="H28" s="41">
        <f ca="1" t="shared" si="2"/>
        <v>0</v>
      </c>
      <c r="I28" s="38"/>
      <c r="J28" s="52"/>
      <c r="K28" s="46"/>
      <c r="L28" s="46"/>
      <c r="M28" s="56"/>
      <c r="N28" s="46"/>
      <c r="O28" s="46"/>
      <c r="P28" s="46"/>
    </row>
    <row r="29" customHeight="1" spans="1:16">
      <c r="A29" s="38" t="s">
        <v>354</v>
      </c>
      <c r="B29" s="42" t="s">
        <v>355</v>
      </c>
      <c r="C29" s="43"/>
      <c r="D29" s="43"/>
      <c r="E29" s="43"/>
      <c r="F29" s="43"/>
      <c r="G29" s="41">
        <f ca="1" t="shared" si="1"/>
        <v>0</v>
      </c>
      <c r="H29" s="41">
        <f ca="1" t="shared" si="2"/>
        <v>0</v>
      </c>
      <c r="I29" s="38"/>
      <c r="J29" s="52"/>
      <c r="K29" s="46"/>
      <c r="L29" s="46"/>
      <c r="M29" s="56"/>
      <c r="N29" s="46"/>
      <c r="O29" s="46"/>
      <c r="P29" s="46"/>
    </row>
    <row r="30" customHeight="1" spans="1:16">
      <c r="A30" s="38" t="s">
        <v>356</v>
      </c>
      <c r="B30" s="42" t="s">
        <v>357</v>
      </c>
      <c r="C30" s="43"/>
      <c r="D30" s="43"/>
      <c r="E30" s="43"/>
      <c r="F30" s="43"/>
      <c r="G30" s="41">
        <f ca="1" t="shared" si="1"/>
        <v>0</v>
      </c>
      <c r="H30" s="41">
        <f ca="1" t="shared" si="2"/>
        <v>0</v>
      </c>
      <c r="I30" s="38"/>
      <c r="J30" s="52"/>
      <c r="K30" s="46"/>
      <c r="L30" s="46"/>
      <c r="M30" s="56"/>
      <c r="N30" s="46"/>
      <c r="O30" s="46"/>
      <c r="P30" s="46"/>
    </row>
    <row r="31" customHeight="1" spans="1:16">
      <c r="A31" s="38" t="s">
        <v>358</v>
      </c>
      <c r="B31" s="42" t="s">
        <v>359</v>
      </c>
      <c r="C31" s="40">
        <f ca="1" t="shared" ref="C31:F31" si="10">SUM(OFFSET(C31,1,0,5,1))</f>
        <v>0</v>
      </c>
      <c r="D31" s="40">
        <f ca="1" t="shared" si="10"/>
        <v>0</v>
      </c>
      <c r="E31" s="40">
        <f ca="1" t="shared" si="10"/>
        <v>0</v>
      </c>
      <c r="F31" s="40">
        <f ca="1" t="shared" si="10"/>
        <v>0</v>
      </c>
      <c r="G31" s="41">
        <f ca="1" t="shared" si="1"/>
        <v>0</v>
      </c>
      <c r="H31" s="41">
        <f ca="1" t="shared" si="2"/>
        <v>0</v>
      </c>
      <c r="I31" s="38"/>
      <c r="J31" s="52"/>
      <c r="K31" s="46"/>
      <c r="L31" s="46"/>
      <c r="M31" s="56"/>
      <c r="N31" s="46"/>
      <c r="O31" s="46"/>
      <c r="P31" s="46"/>
    </row>
    <row r="32" customHeight="1" spans="1:16">
      <c r="A32" s="38" t="s">
        <v>360</v>
      </c>
      <c r="B32" s="45" t="s">
        <v>361</v>
      </c>
      <c r="C32" s="43"/>
      <c r="D32" s="43"/>
      <c r="E32" s="43"/>
      <c r="F32" s="43"/>
      <c r="G32" s="41">
        <f ca="1" t="shared" si="1"/>
        <v>0</v>
      </c>
      <c r="H32" s="41">
        <f ca="1" t="shared" si="2"/>
        <v>0</v>
      </c>
      <c r="I32" s="38"/>
      <c r="J32" s="52"/>
      <c r="K32" s="46"/>
      <c r="L32" s="46"/>
      <c r="M32" s="56"/>
      <c r="N32" s="46"/>
      <c r="O32" s="46"/>
      <c r="P32" s="46"/>
    </row>
    <row r="33" customHeight="1" spans="1:16">
      <c r="A33" s="38" t="s">
        <v>362</v>
      </c>
      <c r="B33" s="45" t="s">
        <v>363</v>
      </c>
      <c r="C33" s="43"/>
      <c r="D33" s="43"/>
      <c r="E33" s="43"/>
      <c r="F33" s="43"/>
      <c r="G33" s="41">
        <f ca="1" t="shared" si="1"/>
        <v>0</v>
      </c>
      <c r="H33" s="41">
        <f ca="1" t="shared" si="2"/>
        <v>0</v>
      </c>
      <c r="I33" s="38"/>
      <c r="J33" s="52"/>
      <c r="K33" s="46"/>
      <c r="L33" s="46"/>
      <c r="M33" s="56"/>
      <c r="N33" s="46"/>
      <c r="O33" s="46"/>
      <c r="P33" s="46"/>
    </row>
    <row r="34" customHeight="1" spans="1:16">
      <c r="A34" s="38" t="s">
        <v>364</v>
      </c>
      <c r="B34" s="42" t="s">
        <v>365</v>
      </c>
      <c r="C34" s="43"/>
      <c r="D34" s="43"/>
      <c r="E34" s="43"/>
      <c r="F34" s="43"/>
      <c r="G34" s="41">
        <f ca="1" t="shared" si="1"/>
        <v>0</v>
      </c>
      <c r="H34" s="41">
        <f ca="1" t="shared" si="2"/>
        <v>0</v>
      </c>
      <c r="I34" s="38"/>
      <c r="J34" s="52"/>
      <c r="K34" s="46"/>
      <c r="L34" s="46"/>
      <c r="M34" s="56"/>
      <c r="N34" s="46"/>
      <c r="O34" s="46"/>
      <c r="P34" s="46"/>
    </row>
    <row r="35" customHeight="1" spans="1:16">
      <c r="A35" s="38" t="s">
        <v>366</v>
      </c>
      <c r="B35" s="42" t="s">
        <v>367</v>
      </c>
      <c r="C35" s="43"/>
      <c r="D35" s="43"/>
      <c r="E35" s="43"/>
      <c r="F35" s="43"/>
      <c r="G35" s="41">
        <f ca="1" t="shared" si="1"/>
        <v>0</v>
      </c>
      <c r="H35" s="41">
        <f ca="1" t="shared" si="2"/>
        <v>0</v>
      </c>
      <c r="I35" s="38"/>
      <c r="J35" s="52"/>
      <c r="K35" s="46"/>
      <c r="L35" s="46"/>
      <c r="M35" s="56"/>
      <c r="N35" s="46"/>
      <c r="O35" s="46"/>
      <c r="P35" s="46"/>
    </row>
    <row r="36" customHeight="1" spans="1:16">
      <c r="A36" s="38" t="s">
        <v>368</v>
      </c>
      <c r="B36" s="45" t="s">
        <v>369</v>
      </c>
      <c r="C36" s="43"/>
      <c r="D36" s="43"/>
      <c r="E36" s="43"/>
      <c r="F36" s="43"/>
      <c r="G36" s="41">
        <f ca="1" t="shared" si="1"/>
        <v>0</v>
      </c>
      <c r="H36" s="41">
        <f ca="1" t="shared" si="2"/>
        <v>0</v>
      </c>
      <c r="I36" s="38"/>
      <c r="J36" s="52"/>
      <c r="K36" s="46"/>
      <c r="L36" s="46"/>
      <c r="M36" s="56"/>
      <c r="N36" s="46"/>
      <c r="O36" s="46"/>
      <c r="P36" s="46"/>
    </row>
    <row r="37" customHeight="1" spans="1:16">
      <c r="A37" s="38" t="s">
        <v>370</v>
      </c>
      <c r="B37" s="45" t="s">
        <v>371</v>
      </c>
      <c r="C37" s="43"/>
      <c r="D37" s="43"/>
      <c r="E37" s="43"/>
      <c r="F37" s="43"/>
      <c r="G37" s="41">
        <f ca="1" t="shared" si="1"/>
        <v>0</v>
      </c>
      <c r="H37" s="41">
        <f ca="1" t="shared" si="2"/>
        <v>0</v>
      </c>
      <c r="I37" s="38"/>
      <c r="J37" s="52"/>
      <c r="K37" s="46"/>
      <c r="L37" s="46"/>
      <c r="M37" s="56"/>
      <c r="N37" s="46"/>
      <c r="O37" s="46"/>
      <c r="P37" s="46"/>
    </row>
    <row r="38" customHeight="1" spans="1:16">
      <c r="A38" s="38" t="s">
        <v>372</v>
      </c>
      <c r="B38" s="45" t="s">
        <v>373</v>
      </c>
      <c r="C38" s="43"/>
      <c r="D38" s="43"/>
      <c r="E38" s="43"/>
      <c r="F38" s="43"/>
      <c r="G38" s="41">
        <f ca="1" t="shared" si="1"/>
        <v>0</v>
      </c>
      <c r="H38" s="41">
        <f ca="1" t="shared" si="2"/>
        <v>0</v>
      </c>
      <c r="I38" s="38"/>
      <c r="J38" s="52"/>
      <c r="K38" s="46"/>
      <c r="L38" s="46"/>
      <c r="M38" s="56"/>
      <c r="N38" s="46"/>
      <c r="O38" s="46"/>
      <c r="P38" s="46"/>
    </row>
    <row r="39" customHeight="1" spans="1:16">
      <c r="A39" s="38" t="s">
        <v>374</v>
      </c>
      <c r="B39" s="42" t="s">
        <v>375</v>
      </c>
      <c r="C39" s="43"/>
      <c r="D39" s="43"/>
      <c r="E39" s="43"/>
      <c r="F39" s="43"/>
      <c r="G39" s="41">
        <f ca="1" t="shared" si="1"/>
        <v>0</v>
      </c>
      <c r="H39" s="41">
        <f ca="1" t="shared" si="2"/>
        <v>0</v>
      </c>
      <c r="I39" s="38"/>
      <c r="J39" s="52"/>
      <c r="K39" s="46"/>
      <c r="L39" s="46"/>
      <c r="M39" s="56"/>
      <c r="N39" s="46"/>
      <c r="O39" s="46"/>
      <c r="P39" s="46"/>
    </row>
    <row r="40" customHeight="1" spans="1:16">
      <c r="A40" s="38" t="s">
        <v>376</v>
      </c>
      <c r="B40" s="45" t="s">
        <v>377</v>
      </c>
      <c r="C40" s="43"/>
      <c r="D40" s="43">
        <v>892</v>
      </c>
      <c r="E40" s="43">
        <v>892</v>
      </c>
      <c r="F40" s="43"/>
      <c r="G40" s="41">
        <f ca="1" t="shared" si="1"/>
        <v>0</v>
      </c>
      <c r="H40" s="41">
        <f ca="1" t="shared" si="2"/>
        <v>0</v>
      </c>
      <c r="I40" s="38"/>
      <c r="J40" s="52"/>
      <c r="K40" s="46"/>
      <c r="L40" s="46"/>
      <c r="M40" s="56"/>
      <c r="N40" s="46"/>
      <c r="O40" s="46"/>
      <c r="P40" s="46"/>
    </row>
    <row r="41" customHeight="1" spans="1:16">
      <c r="A41" s="38"/>
      <c r="B41" s="45"/>
      <c r="C41" s="46"/>
      <c r="D41" s="46"/>
      <c r="E41" s="46"/>
      <c r="F41" s="46"/>
      <c r="G41" s="46"/>
      <c r="H41" s="46"/>
      <c r="I41" s="38"/>
      <c r="J41" s="52"/>
      <c r="K41" s="46"/>
      <c r="L41" s="46"/>
      <c r="M41" s="56"/>
      <c r="N41" s="46"/>
      <c r="O41" s="46"/>
      <c r="P41" s="46"/>
    </row>
    <row r="42" customHeight="1" spans="1:16">
      <c r="A42" s="38"/>
      <c r="B42" s="47" t="s">
        <v>378</v>
      </c>
      <c r="C42" s="12">
        <f ca="1">SUM(C$7,OFFSET($B$40,0,COLUMN(A42)))</f>
        <v>5000</v>
      </c>
      <c r="D42" s="12">
        <f ca="1" t="shared" ref="D42:F42" si="11">SUM(D$7,OFFSET($B$40,0,COLUMN(B42)))</f>
        <v>892</v>
      </c>
      <c r="E42" s="12">
        <f ca="1" t="shared" si="11"/>
        <v>904</v>
      </c>
      <c r="F42" s="12">
        <f ca="1" t="shared" si="11"/>
        <v>5600</v>
      </c>
      <c r="G42" s="41">
        <f ca="1" t="shared" ref="G42:G63" si="12">IFERROR(OFFSET(G42,0,-1)/SUM(OFFSET(G42,0,-4,1,2)),)</f>
        <v>0.950441276306857</v>
      </c>
      <c r="H42" s="41">
        <f ca="1" t="shared" ref="H42:H63" si="13">IFERROR(OFFSET(H42,0,-2)/OFFSET(H42,0,-3),)</f>
        <v>6.19469026548673</v>
      </c>
      <c r="I42" s="38"/>
      <c r="J42" s="57" t="s">
        <v>379</v>
      </c>
      <c r="K42" s="12">
        <f ca="1" t="shared" ref="K42:N42" si="14">SUM(OFFSET(K42,-35,0,19,1))</f>
        <v>4487</v>
      </c>
      <c r="L42" s="12">
        <f ca="1" t="shared" si="14"/>
        <v>892</v>
      </c>
      <c r="M42" s="12">
        <f ca="1" t="shared" si="14"/>
        <v>2004</v>
      </c>
      <c r="N42" s="12">
        <f ca="1" t="shared" si="14"/>
        <v>1552</v>
      </c>
      <c r="O42" s="41">
        <f ca="1" t="shared" ref="O42:O54" si="15">IFERROR(OFFSET(O42,0,-1)/SUM(OFFSET(O42,0,-4,1,2)),)</f>
        <v>0.288529466443577</v>
      </c>
      <c r="P42" s="41">
        <f ca="1" t="shared" ref="P42:P54" si="16">IFERROR(OFFSET(P42,0,-2)/OFFSET(P42,0,-3),)</f>
        <v>0.774451097804391</v>
      </c>
    </row>
    <row r="43" customHeight="1" spans="1:16">
      <c r="A43" s="38" t="s">
        <v>217</v>
      </c>
      <c r="B43" s="48" t="s">
        <v>380</v>
      </c>
      <c r="C43" s="40">
        <f ca="1">SUM(OFFSET(C43,1,0),C45,C47,C58)</f>
        <v>0</v>
      </c>
      <c r="D43" s="40">
        <f ca="1" t="shared" ref="D43:F43" si="17">SUM(OFFSET(D43,1,0),D45,D47,D58)</f>
        <v>0</v>
      </c>
      <c r="E43" s="40">
        <f ca="1" t="shared" si="17"/>
        <v>1543</v>
      </c>
      <c r="F43" s="40">
        <f ca="1" t="shared" si="17"/>
        <v>440</v>
      </c>
      <c r="G43" s="41">
        <f ca="1" t="shared" si="12"/>
        <v>0</v>
      </c>
      <c r="H43" s="41">
        <f ca="1" t="shared" si="13"/>
        <v>0.285158781594297</v>
      </c>
      <c r="I43" s="50" t="s">
        <v>219</v>
      </c>
      <c r="J43" s="48" t="s">
        <v>381</v>
      </c>
      <c r="K43" s="40">
        <f ca="1">SUM(K44,K48,K50,K52)</f>
        <v>513</v>
      </c>
      <c r="L43" s="40">
        <f ca="1" t="shared" ref="L43:N43" si="18">SUM(L44,L48,L50,L52)</f>
        <v>0</v>
      </c>
      <c r="M43" s="40">
        <f ca="1" t="shared" si="18"/>
        <v>443</v>
      </c>
      <c r="N43" s="40">
        <f ca="1" t="shared" si="18"/>
        <v>4488</v>
      </c>
      <c r="O43" s="41">
        <f ca="1" t="shared" si="15"/>
        <v>8.74853801169591</v>
      </c>
      <c r="P43" s="41">
        <f ca="1" t="shared" si="16"/>
        <v>10.1309255079007</v>
      </c>
    </row>
    <row r="44" customHeight="1" spans="1:16">
      <c r="A44" s="38" t="s">
        <v>382</v>
      </c>
      <c r="B44" s="48" t="s">
        <v>383</v>
      </c>
      <c r="C44" s="43"/>
      <c r="D44" s="43"/>
      <c r="E44" s="43"/>
      <c r="F44" s="43"/>
      <c r="G44" s="41">
        <f ca="1" t="shared" si="12"/>
        <v>0</v>
      </c>
      <c r="H44" s="41">
        <f ca="1" t="shared" si="13"/>
        <v>0</v>
      </c>
      <c r="I44" s="50" t="s">
        <v>222</v>
      </c>
      <c r="J44" s="48" t="s">
        <v>384</v>
      </c>
      <c r="K44" s="40">
        <f ca="1">SUM(OFFSET(K44,1,0,3))</f>
        <v>0</v>
      </c>
      <c r="L44" s="40">
        <f ca="1" t="shared" ref="L44:N44" si="19">SUM(OFFSET(L44,1,0,3))</f>
        <v>0</v>
      </c>
      <c r="M44" s="40">
        <f ca="1" t="shared" si="19"/>
        <v>443</v>
      </c>
      <c r="N44" s="40">
        <f ca="1" t="shared" si="19"/>
        <v>500</v>
      </c>
      <c r="O44" s="41">
        <f ca="1" t="shared" si="15"/>
        <v>0</v>
      </c>
      <c r="P44" s="41">
        <f ca="1" t="shared" si="16"/>
        <v>1.12866817155756</v>
      </c>
    </row>
    <row r="45" customHeight="1" spans="1:16">
      <c r="A45" s="38" t="s">
        <v>236</v>
      </c>
      <c r="B45" s="48" t="s">
        <v>385</v>
      </c>
      <c r="C45" s="12">
        <f ca="1" t="shared" ref="C45:F45" si="20">OFFSET(C45,1,0)</f>
        <v>0</v>
      </c>
      <c r="D45" s="12">
        <f ca="1" t="shared" si="20"/>
        <v>0</v>
      </c>
      <c r="E45" s="12">
        <f ca="1" t="shared" si="20"/>
        <v>428</v>
      </c>
      <c r="F45" s="12">
        <f ca="1" t="shared" si="20"/>
        <v>0</v>
      </c>
      <c r="G45" s="41">
        <f ca="1" t="shared" si="12"/>
        <v>0</v>
      </c>
      <c r="H45" s="41">
        <f ca="1" t="shared" si="13"/>
        <v>0</v>
      </c>
      <c r="I45" s="50" t="s">
        <v>386</v>
      </c>
      <c r="J45" s="48" t="s">
        <v>387</v>
      </c>
      <c r="K45" s="43"/>
      <c r="L45" s="43"/>
      <c r="M45" s="43">
        <v>443</v>
      </c>
      <c r="N45" s="43">
        <v>500</v>
      </c>
      <c r="O45" s="41">
        <f ca="1" t="shared" si="15"/>
        <v>0</v>
      </c>
      <c r="P45" s="41">
        <f ca="1" t="shared" si="16"/>
        <v>1.12866817155756</v>
      </c>
    </row>
    <row r="46" customHeight="1" spans="1:16">
      <c r="A46" s="38" t="s">
        <v>388</v>
      </c>
      <c r="B46" s="48" t="s">
        <v>389</v>
      </c>
      <c r="C46" s="43"/>
      <c r="D46" s="43"/>
      <c r="E46" s="43">
        <v>428</v>
      </c>
      <c r="F46" s="49">
        <f ca="1">M50</f>
        <v>0</v>
      </c>
      <c r="G46" s="41">
        <f ca="1" t="shared" si="12"/>
        <v>0</v>
      </c>
      <c r="H46" s="41">
        <f ca="1" t="shared" si="13"/>
        <v>0</v>
      </c>
      <c r="I46" s="50" t="s">
        <v>390</v>
      </c>
      <c r="J46" s="48" t="s">
        <v>391</v>
      </c>
      <c r="K46" s="43"/>
      <c r="L46" s="43"/>
      <c r="M46" s="43"/>
      <c r="N46" s="43"/>
      <c r="O46" s="41">
        <f ca="1" t="shared" si="15"/>
        <v>0</v>
      </c>
      <c r="P46" s="41">
        <f ca="1" t="shared" si="16"/>
        <v>0</v>
      </c>
    </row>
    <row r="47" customHeight="1" spans="1:16">
      <c r="A47" s="38" t="s">
        <v>244</v>
      </c>
      <c r="B47" s="48" t="s">
        <v>392</v>
      </c>
      <c r="C47" s="12">
        <f ca="1" t="shared" ref="C47:F47" si="21">C48</f>
        <v>0</v>
      </c>
      <c r="D47" s="12">
        <f ca="1" t="shared" si="21"/>
        <v>0</v>
      </c>
      <c r="E47" s="12">
        <f ca="1" t="shared" si="21"/>
        <v>1115</v>
      </c>
      <c r="F47" s="12">
        <f ca="1" t="shared" si="21"/>
        <v>440</v>
      </c>
      <c r="G47" s="41">
        <f ca="1" t="shared" si="12"/>
        <v>0</v>
      </c>
      <c r="H47" s="41">
        <f ca="1" t="shared" si="13"/>
        <v>0.394618834080717</v>
      </c>
      <c r="I47" s="50" t="s">
        <v>393</v>
      </c>
      <c r="J47" s="48" t="s">
        <v>394</v>
      </c>
      <c r="K47" s="43"/>
      <c r="L47" s="43"/>
      <c r="M47" s="43"/>
      <c r="N47" s="43"/>
      <c r="O47" s="41">
        <f ca="1" t="shared" si="15"/>
        <v>0</v>
      </c>
      <c r="P47" s="41">
        <f ca="1" t="shared" si="16"/>
        <v>0</v>
      </c>
    </row>
    <row r="48" customHeight="1" spans="1:16">
      <c r="A48" s="38" t="s">
        <v>395</v>
      </c>
      <c r="B48" s="48" t="s">
        <v>396</v>
      </c>
      <c r="C48" s="40">
        <f ca="1" t="shared" ref="C48:F48" si="22">SUM(OFFSET(C48,1,0,7,1))</f>
        <v>0</v>
      </c>
      <c r="D48" s="40">
        <f ca="1" t="shared" si="22"/>
        <v>0</v>
      </c>
      <c r="E48" s="40">
        <f ca="1" t="shared" si="22"/>
        <v>1115</v>
      </c>
      <c r="F48" s="40">
        <f ca="1" t="shared" si="22"/>
        <v>440</v>
      </c>
      <c r="G48" s="41">
        <f ca="1" t="shared" si="12"/>
        <v>0</v>
      </c>
      <c r="H48" s="41">
        <f ca="1" t="shared" si="13"/>
        <v>0.394618834080717</v>
      </c>
      <c r="I48" s="50" t="s">
        <v>234</v>
      </c>
      <c r="J48" s="48" t="s">
        <v>397</v>
      </c>
      <c r="K48" s="12">
        <f ca="1" t="shared" ref="K48:N48" si="23">OFFSET(K48,1,0)</f>
        <v>513</v>
      </c>
      <c r="L48" s="12">
        <f ca="1" t="shared" si="23"/>
        <v>0</v>
      </c>
      <c r="M48" s="12">
        <f ca="1" t="shared" si="23"/>
        <v>0</v>
      </c>
      <c r="N48" s="58">
        <f ca="1" t="shared" si="23"/>
        <v>3988</v>
      </c>
      <c r="O48" s="41">
        <f ca="1" t="shared" si="15"/>
        <v>7.77387914230019</v>
      </c>
      <c r="P48" s="41">
        <f ca="1" t="shared" si="16"/>
        <v>0</v>
      </c>
    </row>
    <row r="49" customHeight="1" spans="1:16">
      <c r="A49" s="165" t="s">
        <v>398</v>
      </c>
      <c r="B49" s="48" t="s">
        <v>399</v>
      </c>
      <c r="C49" s="43"/>
      <c r="D49" s="43"/>
      <c r="E49" s="43"/>
      <c r="F49" s="43"/>
      <c r="G49" s="41">
        <f ca="1" t="shared" si="12"/>
        <v>0</v>
      </c>
      <c r="H49" s="41">
        <f ca="1" t="shared" si="13"/>
        <v>0</v>
      </c>
      <c r="I49" s="50" t="s">
        <v>400</v>
      </c>
      <c r="J49" s="48" t="s">
        <v>401</v>
      </c>
      <c r="K49" s="43">
        <v>513</v>
      </c>
      <c r="L49" s="43"/>
      <c r="M49" s="43"/>
      <c r="N49" s="59">
        <v>3988</v>
      </c>
      <c r="O49" s="41">
        <f ca="1" t="shared" si="15"/>
        <v>7.77387914230019</v>
      </c>
      <c r="P49" s="41">
        <f ca="1" t="shared" si="16"/>
        <v>0</v>
      </c>
    </row>
    <row r="50" customHeight="1" spans="1:16">
      <c r="A50" s="165" t="s">
        <v>402</v>
      </c>
      <c r="B50" s="48" t="s">
        <v>403</v>
      </c>
      <c r="C50" s="43"/>
      <c r="D50" s="43"/>
      <c r="E50" s="43"/>
      <c r="F50" s="43"/>
      <c r="G50" s="41">
        <f ca="1" t="shared" si="12"/>
        <v>0</v>
      </c>
      <c r="H50" s="41">
        <f ca="1" t="shared" si="13"/>
        <v>0</v>
      </c>
      <c r="I50" s="50" t="s">
        <v>238</v>
      </c>
      <c r="J50" s="48" t="s">
        <v>404</v>
      </c>
      <c r="K50" s="12">
        <f ca="1" t="shared" ref="K50:N50" si="24">OFFSET(K50,1,0)</f>
        <v>0</v>
      </c>
      <c r="L50" s="12">
        <f ca="1" t="shared" si="24"/>
        <v>0</v>
      </c>
      <c r="M50" s="12">
        <f ca="1" t="shared" si="24"/>
        <v>0</v>
      </c>
      <c r="N50" s="58">
        <f ca="1" t="shared" si="24"/>
        <v>0</v>
      </c>
      <c r="O50" s="41">
        <f ca="1" t="shared" si="15"/>
        <v>0</v>
      </c>
      <c r="P50" s="41">
        <f ca="1" t="shared" si="16"/>
        <v>0</v>
      </c>
    </row>
    <row r="51" customHeight="1" spans="1:16">
      <c r="A51" s="165" t="s">
        <v>405</v>
      </c>
      <c r="B51" s="48" t="s">
        <v>406</v>
      </c>
      <c r="C51" s="43"/>
      <c r="D51" s="43"/>
      <c r="E51" s="43"/>
      <c r="F51" s="43"/>
      <c r="G51" s="41">
        <f ca="1" t="shared" si="12"/>
        <v>0</v>
      </c>
      <c r="H51" s="41">
        <f ca="1" t="shared" si="13"/>
        <v>0</v>
      </c>
      <c r="I51" s="50" t="s">
        <v>407</v>
      </c>
      <c r="J51" s="48" t="s">
        <v>408</v>
      </c>
      <c r="K51" s="43"/>
      <c r="L51" s="43"/>
      <c r="M51" s="43"/>
      <c r="N51" s="59"/>
      <c r="O51" s="41">
        <f ca="1" t="shared" si="15"/>
        <v>0</v>
      </c>
      <c r="P51" s="41">
        <f ca="1" t="shared" si="16"/>
        <v>0</v>
      </c>
    </row>
    <row r="52" customHeight="1" spans="1:16">
      <c r="A52" s="165" t="s">
        <v>409</v>
      </c>
      <c r="B52" s="48" t="s">
        <v>410</v>
      </c>
      <c r="C52" s="43"/>
      <c r="D52" s="43"/>
      <c r="E52" s="43"/>
      <c r="F52" s="43"/>
      <c r="G52" s="41">
        <f ca="1" t="shared" si="12"/>
        <v>0</v>
      </c>
      <c r="H52" s="41">
        <f ca="1" t="shared" si="13"/>
        <v>0</v>
      </c>
      <c r="I52" s="50" t="s">
        <v>411</v>
      </c>
      <c r="J52" s="48" t="s">
        <v>412</v>
      </c>
      <c r="K52" s="12">
        <f ca="1" t="shared" ref="K52:N52" si="25">SUM(OFFSET(K52,1,0,2,1))</f>
        <v>0</v>
      </c>
      <c r="L52" s="12">
        <f ca="1" t="shared" si="25"/>
        <v>0</v>
      </c>
      <c r="M52" s="12">
        <f ca="1" t="shared" si="25"/>
        <v>0</v>
      </c>
      <c r="N52" s="12">
        <f ca="1" t="shared" si="25"/>
        <v>0</v>
      </c>
      <c r="O52" s="41">
        <f ca="1" t="shared" si="15"/>
        <v>0</v>
      </c>
      <c r="P52" s="41">
        <f ca="1" t="shared" si="16"/>
        <v>0</v>
      </c>
    </row>
    <row r="53" customHeight="1" spans="1:16">
      <c r="A53" s="165" t="s">
        <v>413</v>
      </c>
      <c r="B53" s="48" t="s">
        <v>414</v>
      </c>
      <c r="C53" s="43"/>
      <c r="D53" s="43"/>
      <c r="E53" s="43"/>
      <c r="F53" s="43"/>
      <c r="G53" s="41">
        <f ca="1" t="shared" si="12"/>
        <v>0</v>
      </c>
      <c r="H53" s="41">
        <f ca="1" t="shared" si="13"/>
        <v>0</v>
      </c>
      <c r="I53" s="50" t="s">
        <v>415</v>
      </c>
      <c r="J53" s="48" t="s">
        <v>416</v>
      </c>
      <c r="K53" s="43"/>
      <c r="L53" s="43"/>
      <c r="M53" s="43"/>
      <c r="N53" s="43"/>
      <c r="O53" s="41">
        <f ca="1" t="shared" si="15"/>
        <v>0</v>
      </c>
      <c r="P53" s="41">
        <f ca="1" t="shared" si="16"/>
        <v>0</v>
      </c>
    </row>
    <row r="54" customHeight="1" spans="1:16">
      <c r="A54" s="165" t="s">
        <v>417</v>
      </c>
      <c r="B54" s="48" t="s">
        <v>418</v>
      </c>
      <c r="C54" s="43"/>
      <c r="D54" s="43"/>
      <c r="E54" s="43"/>
      <c r="F54" s="43"/>
      <c r="G54" s="41">
        <f ca="1" t="shared" si="12"/>
        <v>0</v>
      </c>
      <c r="H54" s="41">
        <f ca="1" t="shared" si="13"/>
        <v>0</v>
      </c>
      <c r="I54" s="50" t="s">
        <v>419</v>
      </c>
      <c r="J54" s="48" t="s">
        <v>420</v>
      </c>
      <c r="K54" s="46"/>
      <c r="L54" s="46"/>
      <c r="M54" s="46"/>
      <c r="N54" s="46"/>
      <c r="O54" s="41">
        <f ca="1" t="shared" si="15"/>
        <v>0</v>
      </c>
      <c r="P54" s="41">
        <f ca="1" t="shared" si="16"/>
        <v>0</v>
      </c>
    </row>
    <row r="55" customHeight="1" spans="1:16">
      <c r="A55" s="38" t="s">
        <v>421</v>
      </c>
      <c r="B55" s="48" t="s">
        <v>422</v>
      </c>
      <c r="C55" s="40">
        <f ca="1">SUM(OFFSET(C55,1,0,2,1))</f>
        <v>0</v>
      </c>
      <c r="D55" s="40">
        <f ca="1" t="shared" ref="D55:F55" si="26">SUM(OFFSET(D55,1,0,2,1))</f>
        <v>0</v>
      </c>
      <c r="E55" s="40">
        <f ca="1" t="shared" si="26"/>
        <v>1115</v>
      </c>
      <c r="F55" s="40">
        <f ca="1" t="shared" si="26"/>
        <v>440</v>
      </c>
      <c r="G55" s="41">
        <f ca="1" t="shared" si="12"/>
        <v>0</v>
      </c>
      <c r="H55" s="41">
        <f ca="1" t="shared" si="13"/>
        <v>0.394618834080717</v>
      </c>
      <c r="I55" s="50"/>
      <c r="J55" s="48"/>
      <c r="K55" s="46"/>
      <c r="L55" s="46"/>
      <c r="M55" s="46"/>
      <c r="N55" s="46"/>
      <c r="O55" s="46"/>
      <c r="P55" s="46"/>
    </row>
    <row r="56" customHeight="1" spans="1:16">
      <c r="A56" s="38"/>
      <c r="B56" s="48" t="s">
        <v>423</v>
      </c>
      <c r="C56" s="43"/>
      <c r="D56" s="43"/>
      <c r="E56" s="43"/>
      <c r="F56" s="43"/>
      <c r="G56" s="41">
        <f ca="1" t="shared" si="12"/>
        <v>0</v>
      </c>
      <c r="H56" s="41">
        <f ca="1" t="shared" si="13"/>
        <v>0</v>
      </c>
      <c r="I56" s="50"/>
      <c r="J56" s="48"/>
      <c r="K56" s="46"/>
      <c r="L56" s="46"/>
      <c r="M56" s="46"/>
      <c r="N56" s="46"/>
      <c r="O56" s="46"/>
      <c r="P56" s="46"/>
    </row>
    <row r="57" customHeight="1" spans="1:16">
      <c r="A57" s="38"/>
      <c r="B57" s="48" t="s">
        <v>424</v>
      </c>
      <c r="C57" s="43"/>
      <c r="D57" s="43"/>
      <c r="E57" s="43">
        <v>1115</v>
      </c>
      <c r="F57" s="43">
        <v>440</v>
      </c>
      <c r="G57" s="41">
        <f ca="1" t="shared" si="12"/>
        <v>0</v>
      </c>
      <c r="H57" s="41">
        <f ca="1" t="shared" si="13"/>
        <v>0.394618834080717</v>
      </c>
      <c r="I57" s="50"/>
      <c r="J57" s="48"/>
      <c r="K57" s="46"/>
      <c r="L57" s="46"/>
      <c r="M57" s="46"/>
      <c r="N57" s="46"/>
      <c r="O57" s="46"/>
      <c r="P57" s="46"/>
    </row>
    <row r="58" customHeight="1" spans="1:16">
      <c r="A58" s="166" t="s">
        <v>425</v>
      </c>
      <c r="B58" s="48" t="s">
        <v>426</v>
      </c>
      <c r="C58" s="12">
        <f ca="1">SUM(OFFSET(C58,1,0,2,1))</f>
        <v>0</v>
      </c>
      <c r="D58" s="12">
        <f ca="1" t="shared" ref="D58:F58" si="27">SUM(OFFSET(D58,1,0,2,1))</f>
        <v>0</v>
      </c>
      <c r="E58" s="12">
        <f ca="1" t="shared" si="27"/>
        <v>0</v>
      </c>
      <c r="F58" s="12">
        <f ca="1" t="shared" si="27"/>
        <v>0</v>
      </c>
      <c r="G58" s="41">
        <f ca="1" t="shared" si="12"/>
        <v>0</v>
      </c>
      <c r="H58" s="41">
        <f ca="1" t="shared" si="13"/>
        <v>0</v>
      </c>
      <c r="I58" s="50"/>
      <c r="J58" s="48"/>
      <c r="K58" s="46"/>
      <c r="L58" s="46"/>
      <c r="M58" s="46"/>
      <c r="N58" s="46"/>
      <c r="O58" s="46"/>
      <c r="P58" s="46"/>
    </row>
    <row r="59" customHeight="1" spans="1:16">
      <c r="A59" s="166" t="s">
        <v>427</v>
      </c>
      <c r="B59" s="48" t="s">
        <v>428</v>
      </c>
      <c r="C59" s="43"/>
      <c r="D59" s="43"/>
      <c r="E59" s="43"/>
      <c r="F59" s="43"/>
      <c r="G59" s="41">
        <f ca="1" t="shared" si="12"/>
        <v>0</v>
      </c>
      <c r="H59" s="41">
        <f ca="1" t="shared" si="13"/>
        <v>0</v>
      </c>
      <c r="I59" s="50"/>
      <c r="J59" s="48"/>
      <c r="K59" s="46"/>
      <c r="L59" s="46"/>
      <c r="M59" s="46"/>
      <c r="N59" s="46"/>
      <c r="O59" s="46"/>
      <c r="P59" s="46"/>
    </row>
    <row r="60" customHeight="1" spans="1:16">
      <c r="A60" s="166" t="s">
        <v>429</v>
      </c>
      <c r="B60" s="48" t="s">
        <v>430</v>
      </c>
      <c r="C60" s="43"/>
      <c r="D60" s="43"/>
      <c r="E60" s="43"/>
      <c r="F60" s="43"/>
      <c r="G60" s="41">
        <f ca="1" t="shared" si="12"/>
        <v>0</v>
      </c>
      <c r="H60" s="41">
        <f ca="1" t="shared" si="13"/>
        <v>0</v>
      </c>
      <c r="I60" s="50"/>
      <c r="J60" s="48"/>
      <c r="K60" s="46"/>
      <c r="L60" s="46"/>
      <c r="M60" s="46"/>
      <c r="N60" s="46"/>
      <c r="O60" s="46"/>
      <c r="P60" s="46"/>
    </row>
    <row r="61" customHeight="1" spans="1:16">
      <c r="A61" s="38" t="s">
        <v>277</v>
      </c>
      <c r="B61" s="48" t="s">
        <v>431</v>
      </c>
      <c r="C61" s="12">
        <f ca="1" t="shared" ref="C61:F61" si="28">C62</f>
        <v>0</v>
      </c>
      <c r="D61" s="12">
        <f ca="1" t="shared" si="28"/>
        <v>0</v>
      </c>
      <c r="E61" s="12">
        <f ca="1" t="shared" si="28"/>
        <v>0</v>
      </c>
      <c r="F61" s="12">
        <f ca="1" t="shared" si="28"/>
        <v>0</v>
      </c>
      <c r="G61" s="41">
        <f ca="1" t="shared" si="12"/>
        <v>0</v>
      </c>
      <c r="H61" s="41">
        <f ca="1" t="shared" si="13"/>
        <v>0</v>
      </c>
      <c r="I61" s="50" t="s">
        <v>279</v>
      </c>
      <c r="J61" s="48" t="s">
        <v>432</v>
      </c>
      <c r="K61" s="12">
        <f ca="1" t="shared" ref="K61:N61" si="29">OFFSET(K61,1,0)</f>
        <v>0</v>
      </c>
      <c r="L61" s="12">
        <f ca="1" t="shared" si="29"/>
        <v>0</v>
      </c>
      <c r="M61" s="12">
        <f ca="1" t="shared" si="29"/>
        <v>0</v>
      </c>
      <c r="N61" s="12">
        <f ca="1" t="shared" si="29"/>
        <v>0</v>
      </c>
      <c r="O61" s="41">
        <f ca="1" t="shared" ref="O61:O65" si="30">IFERROR(OFFSET(O61,0,-1)/SUM(OFFSET(O61,0,-4,1,2)),)</f>
        <v>0</v>
      </c>
      <c r="P61" s="41">
        <f ca="1">IFERROR(OFFSET(P61,0,-2)/OFFSET(P61,0,-3),)</f>
        <v>0</v>
      </c>
    </row>
    <row r="62" customHeight="1" spans="1:16">
      <c r="A62" s="38" t="s">
        <v>281</v>
      </c>
      <c r="B62" s="48" t="s">
        <v>433</v>
      </c>
      <c r="C62" s="12">
        <f ca="1" t="shared" ref="C62:F62" si="31">OFFSET(C62,1,0)</f>
        <v>0</v>
      </c>
      <c r="D62" s="12">
        <f ca="1" t="shared" si="31"/>
        <v>0</v>
      </c>
      <c r="E62" s="12">
        <f ca="1" t="shared" si="31"/>
        <v>0</v>
      </c>
      <c r="F62" s="12">
        <f ca="1" t="shared" si="31"/>
        <v>0</v>
      </c>
      <c r="G62" s="41">
        <f ca="1" t="shared" si="12"/>
        <v>0</v>
      </c>
      <c r="H62" s="41">
        <f ca="1" t="shared" si="13"/>
        <v>0</v>
      </c>
      <c r="I62" s="50" t="s">
        <v>434</v>
      </c>
      <c r="J62" s="48" t="s">
        <v>435</v>
      </c>
      <c r="K62" s="43"/>
      <c r="L62" s="43"/>
      <c r="M62" s="43"/>
      <c r="N62" s="43"/>
      <c r="O62" s="41">
        <f ca="1" t="shared" si="30"/>
        <v>0</v>
      </c>
      <c r="P62" s="41">
        <f ca="1">IFERROR(OFFSET(P62,0,-2)/OFFSET(P62,0,-3),)</f>
        <v>0</v>
      </c>
    </row>
    <row r="63" customHeight="1" spans="1:16">
      <c r="A63" s="38" t="s">
        <v>436</v>
      </c>
      <c r="B63" s="48" t="s">
        <v>437</v>
      </c>
      <c r="C63" s="43"/>
      <c r="D63" s="43"/>
      <c r="E63" s="43"/>
      <c r="F63" s="43"/>
      <c r="G63" s="41">
        <f ca="1" t="shared" si="12"/>
        <v>0</v>
      </c>
      <c r="H63" s="41">
        <f ca="1" t="shared" si="13"/>
        <v>0</v>
      </c>
      <c r="I63" s="38"/>
      <c r="J63" s="48"/>
      <c r="K63" s="46"/>
      <c r="L63" s="46"/>
      <c r="M63" s="46"/>
      <c r="N63" s="46"/>
      <c r="O63" s="46"/>
      <c r="P63" s="46"/>
    </row>
    <row r="64" customHeight="1" spans="1:16">
      <c r="A64" s="38"/>
      <c r="B64" s="48"/>
      <c r="C64" s="46"/>
      <c r="D64" s="46"/>
      <c r="E64" s="46"/>
      <c r="F64" s="46"/>
      <c r="G64" s="46"/>
      <c r="H64" s="46"/>
      <c r="I64" s="38"/>
      <c r="J64" s="48"/>
      <c r="K64" s="46"/>
      <c r="L64" s="46"/>
      <c r="M64" s="46"/>
      <c r="N64" s="46"/>
      <c r="O64" s="46"/>
      <c r="P64" s="46"/>
    </row>
    <row r="65" customHeight="1" spans="1:16">
      <c r="A65" s="60"/>
      <c r="B65" s="61" t="s">
        <v>151</v>
      </c>
      <c r="C65" s="40">
        <f ca="1">SUM(C42,C43,C61)</f>
        <v>5000</v>
      </c>
      <c r="D65" s="40">
        <f ca="1" t="shared" ref="D65:F65" si="32">SUM(D42,D43,D61)</f>
        <v>892</v>
      </c>
      <c r="E65" s="40">
        <f ca="1" t="shared" si="32"/>
        <v>2447</v>
      </c>
      <c r="F65" s="40">
        <f ca="1" t="shared" si="32"/>
        <v>6040</v>
      </c>
      <c r="G65" s="41">
        <f ca="1">IFERROR(OFFSET(G65,0,-1)/SUM(OFFSET(G65,0,-4,1,2)),)</f>
        <v>1.02511880515954</v>
      </c>
      <c r="H65" s="41">
        <f ca="1">IFERROR(OFFSET(H65,0,-2)/OFFSET(H65,0,-3),)</f>
        <v>2.46832856559052</v>
      </c>
      <c r="I65" s="63"/>
      <c r="J65" s="57" t="s">
        <v>438</v>
      </c>
      <c r="K65" s="40">
        <f ca="1">SUM(K42:K43,K61)</f>
        <v>5000</v>
      </c>
      <c r="L65" s="40">
        <f ca="1" t="shared" ref="L65:N65" si="33">SUM(L42:L43,L61)</f>
        <v>892</v>
      </c>
      <c r="M65" s="40">
        <f ca="1" t="shared" si="33"/>
        <v>2447</v>
      </c>
      <c r="N65" s="40">
        <f ca="1" t="shared" si="33"/>
        <v>6040</v>
      </c>
      <c r="O65" s="41">
        <f ca="1">IFERROR(OFFSET(O65,0,-1)/SUM(OFFSET(O65,0,-4,1,2)),)</f>
        <v>1.02511880515954</v>
      </c>
      <c r="P65" s="41">
        <f ca="1">IFERROR(OFFSET(P65,0,-2)/OFFSET(P65,0,-3),)</f>
        <v>2.46832856559052</v>
      </c>
    </row>
    <row r="66" spans="3:6">
      <c r="C66" s="18">
        <f ca="1" t="shared" ref="C66:F66" si="34">IF(ABS(C65-K65)&gt;0.5,"请检查平衡！",0)</f>
        <v>0</v>
      </c>
      <c r="D66" s="18"/>
      <c r="E66" s="18">
        <f ca="1">IF(ABS(E65-M65)&gt;0.5,"请检查平衡！",0)</f>
        <v>0</v>
      </c>
      <c r="F66" s="18">
        <f ca="1">IF(ABS(F65-N65)&gt;0.5,"请检查平衡！",0)</f>
        <v>0</v>
      </c>
    </row>
    <row r="67" hidden="1" spans="2:2">
      <c r="B67" s="62" t="s">
        <v>439</v>
      </c>
    </row>
  </sheetData>
  <mergeCells count="16">
    <mergeCell ref="A2:P2"/>
    <mergeCell ref="O3:P3"/>
    <mergeCell ref="A4:H4"/>
    <mergeCell ref="I4:P4"/>
    <mergeCell ref="F5:H5"/>
    <mergeCell ref="N5:P5"/>
    <mergeCell ref="A5:A6"/>
    <mergeCell ref="B5:B6"/>
    <mergeCell ref="C5:C6"/>
    <mergeCell ref="D5:D6"/>
    <mergeCell ref="E5:E6"/>
    <mergeCell ref="I5:I6"/>
    <mergeCell ref="J5:J6"/>
    <mergeCell ref="K5:K6"/>
    <mergeCell ref="L5:L6"/>
    <mergeCell ref="M5:M6"/>
  </mergeCells>
  <printOptions horizontalCentered="1"/>
  <pageMargins left="0.471527777777778" right="0.471527777777778" top="0.393055555555556" bottom="0.275" header="0.313888888888889" footer="0.313888888888889"/>
  <pageSetup paperSize="9" scale="59" fitToHeight="0" orientation="landscape" blackAndWhit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zoomScale="70" zoomScaleNormal="70" workbookViewId="0">
      <pane ySplit="7" topLeftCell="A10" activePane="bottomLeft" state="frozen"/>
      <selection/>
      <selection pane="bottomLeft" activeCell="F11" sqref="F11"/>
    </sheetView>
  </sheetViews>
  <sheetFormatPr defaultColWidth="8.7037037037037" defaultRowHeight="15.6"/>
  <cols>
    <col min="1" max="1" width="9.0462962962963" style="2" customWidth="1"/>
    <col min="2" max="2" width="37.3611111111111" style="2" customWidth="1"/>
    <col min="3" max="8" width="8.0462962962963" style="2" customWidth="1"/>
    <col min="9" max="9" width="9.0462962962963" style="2" customWidth="1"/>
    <col min="10" max="10" width="37.3611111111111" style="2" customWidth="1"/>
    <col min="11" max="16" width="8.0462962962963" style="2" customWidth="1"/>
    <col min="17" max="16384" width="7.75925925925926" style="2"/>
  </cols>
  <sheetData>
    <row r="1" spans="1:16">
      <c r="A1" s="3" t="s">
        <v>440</v>
      </c>
      <c r="B1" s="4"/>
      <c r="C1" s="4"/>
      <c r="D1" s="4"/>
      <c r="E1" s="4"/>
      <c r="F1" s="4"/>
      <c r="G1" s="4"/>
      <c r="H1" s="4"/>
      <c r="I1" s="4"/>
      <c r="J1" s="4"/>
      <c r="K1" s="4"/>
      <c r="L1" s="4"/>
      <c r="M1" s="4"/>
      <c r="N1" s="4"/>
      <c r="O1" s="4"/>
      <c r="P1" s="4"/>
    </row>
    <row r="2" ht="30" customHeight="1" spans="1:16">
      <c r="A2" s="5" t="s">
        <v>441</v>
      </c>
      <c r="B2" s="5"/>
      <c r="C2" s="5"/>
      <c r="D2" s="5"/>
      <c r="E2" s="5"/>
      <c r="F2" s="5"/>
      <c r="G2" s="5"/>
      <c r="H2" s="5"/>
      <c r="I2" s="5"/>
      <c r="J2" s="5"/>
      <c r="K2" s="5"/>
      <c r="L2" s="5"/>
      <c r="M2" s="5"/>
      <c r="N2" s="5"/>
      <c r="O2" s="5"/>
      <c r="P2" s="5"/>
    </row>
    <row r="3" ht="21" customHeight="1" spans="1:16">
      <c r="A3" s="4"/>
      <c r="B3" s="4"/>
      <c r="C3" s="4"/>
      <c r="D3" s="4"/>
      <c r="E3" s="4"/>
      <c r="F3" s="4"/>
      <c r="G3" s="4"/>
      <c r="H3" s="4"/>
      <c r="I3" s="4"/>
      <c r="J3" s="4"/>
      <c r="K3" s="4"/>
      <c r="L3" s="4"/>
      <c r="M3" s="4"/>
      <c r="N3" s="4"/>
      <c r="O3" s="19" t="s">
        <v>155</v>
      </c>
      <c r="P3" s="19"/>
    </row>
    <row r="4" ht="26.1" customHeight="1" spans="1:16">
      <c r="A4" s="6" t="s">
        <v>212</v>
      </c>
      <c r="B4" s="6"/>
      <c r="C4" s="6"/>
      <c r="D4" s="6"/>
      <c r="E4" s="6"/>
      <c r="F4" s="6"/>
      <c r="G4" s="6"/>
      <c r="H4" s="6"/>
      <c r="I4" s="6" t="s">
        <v>213</v>
      </c>
      <c r="J4" s="6"/>
      <c r="K4" s="6"/>
      <c r="L4" s="6"/>
      <c r="M4" s="6"/>
      <c r="N4" s="6"/>
      <c r="O4" s="6"/>
      <c r="P4" s="6"/>
    </row>
    <row r="5" ht="26.4" customHeight="1" spans="1:16">
      <c r="A5" s="7" t="s">
        <v>214</v>
      </c>
      <c r="B5" s="8" t="s">
        <v>156</v>
      </c>
      <c r="C5" s="9" t="s">
        <v>442</v>
      </c>
      <c r="D5" s="9"/>
      <c r="E5" s="9"/>
      <c r="F5" s="10" t="s">
        <v>443</v>
      </c>
      <c r="G5" s="10"/>
      <c r="H5" s="10"/>
      <c r="I5" s="7" t="s">
        <v>214</v>
      </c>
      <c r="J5" s="8" t="s">
        <v>156</v>
      </c>
      <c r="K5" s="9" t="s">
        <v>442</v>
      </c>
      <c r="L5" s="9"/>
      <c r="M5" s="9"/>
      <c r="N5" s="10" t="s">
        <v>443</v>
      </c>
      <c r="O5" s="10"/>
      <c r="P5" s="10"/>
    </row>
    <row r="6" s="1" customFormat="1" ht="42.4" customHeight="1" spans="1:16">
      <c r="A6" s="7"/>
      <c r="B6" s="8"/>
      <c r="C6" s="7" t="s">
        <v>444</v>
      </c>
      <c r="D6" s="7" t="s">
        <v>445</v>
      </c>
      <c r="E6" s="7" t="s">
        <v>446</v>
      </c>
      <c r="F6" s="7" t="s">
        <v>444</v>
      </c>
      <c r="G6" s="7" t="s">
        <v>445</v>
      </c>
      <c r="H6" s="7" t="s">
        <v>446</v>
      </c>
      <c r="I6" s="7"/>
      <c r="J6" s="8"/>
      <c r="K6" s="7" t="s">
        <v>444</v>
      </c>
      <c r="L6" s="7" t="s">
        <v>445</v>
      </c>
      <c r="M6" s="7" t="s">
        <v>446</v>
      </c>
      <c r="N6" s="7" t="s">
        <v>444</v>
      </c>
      <c r="O6" s="7" t="s">
        <v>445</v>
      </c>
      <c r="P6" s="7" t="s">
        <v>446</v>
      </c>
    </row>
    <row r="7" ht="29.7" customHeight="1" spans="1:16">
      <c r="A7" s="11" t="s">
        <v>447</v>
      </c>
      <c r="B7" s="11" t="s">
        <v>448</v>
      </c>
      <c r="C7" s="12">
        <f ca="1">SUM(OFFSET(C7,0,1,1,2))</f>
        <v>0</v>
      </c>
      <c r="D7" s="13"/>
      <c r="E7" s="13"/>
      <c r="F7" s="12">
        <f ca="1">SUM(OFFSET(F7,0,1,1,2))</f>
        <v>0</v>
      </c>
      <c r="G7" s="13"/>
      <c r="H7" s="13"/>
      <c r="I7" s="11" t="s">
        <v>449</v>
      </c>
      <c r="J7" s="20" t="s">
        <v>450</v>
      </c>
      <c r="K7" s="12">
        <f ca="1">SUM(OFFSET(K7,0,1,1,2))</f>
        <v>0</v>
      </c>
      <c r="L7" s="13"/>
      <c r="M7" s="13"/>
      <c r="N7" s="12">
        <f ca="1" t="shared" ref="N7:N10" si="0">SUM(OFFSET(N7,0,1,1,2))</f>
        <v>0</v>
      </c>
      <c r="O7" s="13"/>
      <c r="P7" s="13"/>
    </row>
    <row r="8" ht="29.7" customHeight="1" spans="1:16">
      <c r="A8" s="11" t="s">
        <v>451</v>
      </c>
      <c r="B8" s="14" t="s">
        <v>452</v>
      </c>
      <c r="C8" s="12">
        <f ca="1" t="shared" ref="C8:C11" si="1">SUM(OFFSET(C8,0,1,1,2))</f>
        <v>0</v>
      </c>
      <c r="D8" s="13"/>
      <c r="E8" s="13"/>
      <c r="F8" s="12">
        <f ca="1" t="shared" ref="F8:F11" si="2">SUM(OFFSET(F8,0,1,1,2))</f>
        <v>0</v>
      </c>
      <c r="G8" s="13"/>
      <c r="H8" s="13"/>
      <c r="I8" s="11" t="s">
        <v>453</v>
      </c>
      <c r="J8" s="20" t="s">
        <v>454</v>
      </c>
      <c r="K8" s="12">
        <f ca="1" t="shared" ref="K8:K10" si="3">SUM(OFFSET(K8,0,1,1,2))</f>
        <v>0</v>
      </c>
      <c r="L8" s="13"/>
      <c r="M8" s="13"/>
      <c r="N8" s="12">
        <f ca="1" t="shared" si="0"/>
        <v>0</v>
      </c>
      <c r="O8" s="13"/>
      <c r="P8" s="13"/>
    </row>
    <row r="9" ht="29.7" customHeight="1" spans="1:16">
      <c r="A9" s="11" t="s">
        <v>455</v>
      </c>
      <c r="B9" s="11" t="s">
        <v>456</v>
      </c>
      <c r="C9" s="12">
        <f ca="1" t="shared" si="1"/>
        <v>0</v>
      </c>
      <c r="D9" s="13"/>
      <c r="E9" s="13"/>
      <c r="F9" s="12">
        <f ca="1" t="shared" si="2"/>
        <v>0</v>
      </c>
      <c r="G9" s="13"/>
      <c r="H9" s="13"/>
      <c r="I9" s="11" t="s">
        <v>457</v>
      </c>
      <c r="J9" s="20" t="s">
        <v>458</v>
      </c>
      <c r="K9" s="12">
        <f ca="1" t="shared" si="3"/>
        <v>0</v>
      </c>
      <c r="L9" s="13"/>
      <c r="M9" s="13"/>
      <c r="N9" s="12">
        <f ca="1" t="shared" si="0"/>
        <v>0</v>
      </c>
      <c r="O9" s="13"/>
      <c r="P9" s="13"/>
    </row>
    <row r="10" ht="29.7" customHeight="1" spans="1:16">
      <c r="A10" s="11" t="s">
        <v>459</v>
      </c>
      <c r="B10" s="11" t="s">
        <v>460</v>
      </c>
      <c r="C10" s="12">
        <f ca="1" t="shared" si="1"/>
        <v>0</v>
      </c>
      <c r="D10" s="13"/>
      <c r="E10" s="13"/>
      <c r="F10" s="12">
        <f ca="1" t="shared" si="2"/>
        <v>0</v>
      </c>
      <c r="G10" s="13"/>
      <c r="H10" s="13"/>
      <c r="I10" s="11" t="s">
        <v>461</v>
      </c>
      <c r="J10" s="20" t="s">
        <v>462</v>
      </c>
      <c r="K10" s="12">
        <f ca="1" t="shared" si="3"/>
        <v>0</v>
      </c>
      <c r="L10" s="13"/>
      <c r="M10" s="13"/>
      <c r="N10" s="12">
        <f ca="1" t="shared" si="0"/>
        <v>0</v>
      </c>
      <c r="O10" s="13"/>
      <c r="P10" s="13"/>
    </row>
    <row r="11" ht="29.7" customHeight="1" spans="1:16">
      <c r="A11" s="11" t="s">
        <v>463</v>
      </c>
      <c r="B11" s="11" t="s">
        <v>464</v>
      </c>
      <c r="C11" s="12">
        <f ca="1" t="shared" si="1"/>
        <v>0</v>
      </c>
      <c r="D11" s="13"/>
      <c r="E11" s="13"/>
      <c r="F11" s="12">
        <f ca="1" t="shared" si="2"/>
        <v>0</v>
      </c>
      <c r="G11" s="13"/>
      <c r="H11" s="13"/>
      <c r="I11" s="11"/>
      <c r="J11" s="21"/>
      <c r="K11" s="15"/>
      <c r="L11" s="15"/>
      <c r="M11" s="15"/>
      <c r="N11" s="15"/>
      <c r="O11" s="15"/>
      <c r="P11" s="15"/>
    </row>
    <row r="12" ht="29.7" customHeight="1" spans="1:16">
      <c r="A12" s="11"/>
      <c r="B12" s="11"/>
      <c r="C12" s="15"/>
      <c r="D12" s="15"/>
      <c r="E12" s="15"/>
      <c r="F12" s="15"/>
      <c r="G12" s="15"/>
      <c r="H12" s="15"/>
      <c r="I12" s="11"/>
      <c r="J12" s="21"/>
      <c r="K12" s="15"/>
      <c r="L12" s="15"/>
      <c r="M12" s="15"/>
      <c r="N12" s="15"/>
      <c r="O12" s="15"/>
      <c r="P12" s="15"/>
    </row>
    <row r="13" ht="29.7" customHeight="1" spans="1:16">
      <c r="A13" s="11"/>
      <c r="B13" s="11"/>
      <c r="C13" s="15"/>
      <c r="D13" s="15"/>
      <c r="E13" s="15"/>
      <c r="F13" s="15"/>
      <c r="G13" s="15"/>
      <c r="H13" s="15"/>
      <c r="I13" s="11"/>
      <c r="J13" s="11"/>
      <c r="K13" s="15"/>
      <c r="L13" s="15"/>
      <c r="M13" s="15"/>
      <c r="N13" s="15"/>
      <c r="O13" s="15"/>
      <c r="P13" s="15"/>
    </row>
    <row r="14" ht="29.7" customHeight="1" spans="1:16">
      <c r="A14" s="11"/>
      <c r="B14" s="16" t="s">
        <v>215</v>
      </c>
      <c r="C14" s="12">
        <f ca="1" t="shared" ref="C14:H14" si="4">SUM(OFFSET(C14,-7,0,5,1))</f>
        <v>0</v>
      </c>
      <c r="D14" s="12">
        <f ca="1" t="shared" si="4"/>
        <v>0</v>
      </c>
      <c r="E14" s="12">
        <f ca="1" t="shared" si="4"/>
        <v>0</v>
      </c>
      <c r="F14" s="12">
        <f ca="1" t="shared" si="4"/>
        <v>0</v>
      </c>
      <c r="G14" s="12">
        <f ca="1" t="shared" si="4"/>
        <v>0</v>
      </c>
      <c r="H14" s="12">
        <f ca="1" t="shared" si="4"/>
        <v>0</v>
      </c>
      <c r="I14" s="11"/>
      <c r="J14" s="16" t="s">
        <v>216</v>
      </c>
      <c r="K14" s="12">
        <f ca="1">SUM(OFFSET(K14,-7,0,4,1))</f>
        <v>0</v>
      </c>
      <c r="L14" s="12">
        <f ca="1" t="shared" ref="L14:P14" si="5">SUM(OFFSET(L14,-7,0,4,1))</f>
        <v>0</v>
      </c>
      <c r="M14" s="12">
        <f ca="1" t="shared" si="5"/>
        <v>0</v>
      </c>
      <c r="N14" s="12">
        <f ca="1" t="shared" si="5"/>
        <v>0</v>
      </c>
      <c r="O14" s="12">
        <f ca="1" t="shared" si="5"/>
        <v>0</v>
      </c>
      <c r="P14" s="12">
        <f ca="1" t="shared" si="5"/>
        <v>0</v>
      </c>
    </row>
    <row r="15" ht="29.7" customHeight="1" spans="1:16">
      <c r="A15" s="11" t="s">
        <v>217</v>
      </c>
      <c r="B15" s="11" t="s">
        <v>465</v>
      </c>
      <c r="C15" s="12">
        <f ca="1" t="shared" ref="C15:H15" si="6">SUM(C16,C18,C20)</f>
        <v>0</v>
      </c>
      <c r="D15" s="12">
        <f ca="1" t="shared" si="6"/>
        <v>0</v>
      </c>
      <c r="E15" s="12">
        <f ca="1" t="shared" si="6"/>
        <v>0</v>
      </c>
      <c r="F15" s="12">
        <f ca="1" t="shared" si="6"/>
        <v>0</v>
      </c>
      <c r="G15" s="12">
        <f ca="1" t="shared" si="6"/>
        <v>0</v>
      </c>
      <c r="H15" s="12">
        <f ca="1" t="shared" si="6"/>
        <v>0</v>
      </c>
      <c r="I15" s="11" t="s">
        <v>219</v>
      </c>
      <c r="J15" s="11" t="s">
        <v>466</v>
      </c>
      <c r="K15" s="12">
        <f ca="1" t="shared" ref="K15:P15" si="7">SUM(K16,K18,K20,K22)</f>
        <v>0</v>
      </c>
      <c r="L15" s="12">
        <f ca="1" t="shared" si="7"/>
        <v>0</v>
      </c>
      <c r="M15" s="12">
        <f ca="1" t="shared" si="7"/>
        <v>0</v>
      </c>
      <c r="N15" s="12">
        <f ca="1" t="shared" si="7"/>
        <v>0</v>
      </c>
      <c r="O15" s="12">
        <f ca="1" t="shared" si="7"/>
        <v>0</v>
      </c>
      <c r="P15" s="12">
        <f ca="1" t="shared" si="7"/>
        <v>0</v>
      </c>
    </row>
    <row r="16" ht="29.7" customHeight="1" spans="1:16">
      <c r="A16" s="11" t="s">
        <v>467</v>
      </c>
      <c r="B16" s="11" t="s">
        <v>468</v>
      </c>
      <c r="C16" s="12">
        <f ca="1">OFFSET(C16,1,0)</f>
        <v>0</v>
      </c>
      <c r="D16" s="12">
        <f ca="1" t="shared" ref="D16:H20" si="8">OFFSET(D16,1,0)</f>
        <v>0</v>
      </c>
      <c r="E16" s="12">
        <f ca="1">OFFSET(E16,1,0)</f>
        <v>0</v>
      </c>
      <c r="F16" s="12">
        <f ca="1">OFFSET(F16,1,0)</f>
        <v>0</v>
      </c>
      <c r="G16" s="12">
        <f ca="1">OFFSET(G16,1,0)</f>
        <v>0</v>
      </c>
      <c r="H16" s="12">
        <f ca="1">OFFSET(H16,1,0)</f>
        <v>0</v>
      </c>
      <c r="I16" s="11" t="s">
        <v>469</v>
      </c>
      <c r="J16" s="11" t="s">
        <v>470</v>
      </c>
      <c r="K16" s="17"/>
      <c r="L16" s="12">
        <f ca="1" t="shared" ref="L16:O16" si="9">OFFSET(L16,1,0)</f>
        <v>0</v>
      </c>
      <c r="M16" s="17"/>
      <c r="N16" s="17"/>
      <c r="O16" s="12">
        <f ca="1">OFFSET(O16,1,0)</f>
        <v>0</v>
      </c>
      <c r="P16" s="17"/>
    </row>
    <row r="17" ht="29.7" customHeight="1" spans="1:16">
      <c r="A17" s="11" t="s">
        <v>471</v>
      </c>
      <c r="B17" s="14" t="s">
        <v>472</v>
      </c>
      <c r="C17" s="13"/>
      <c r="D17" s="13"/>
      <c r="E17" s="13"/>
      <c r="F17" s="13"/>
      <c r="G17" s="13"/>
      <c r="H17" s="13"/>
      <c r="I17" s="11" t="s">
        <v>473</v>
      </c>
      <c r="J17" s="11" t="s">
        <v>474</v>
      </c>
      <c r="K17" s="17"/>
      <c r="L17" s="13"/>
      <c r="M17" s="17"/>
      <c r="N17" s="17"/>
      <c r="O17" s="13"/>
      <c r="P17" s="17"/>
    </row>
    <row r="18" ht="29.7" customHeight="1" spans="1:16">
      <c r="A18" s="11" t="s">
        <v>475</v>
      </c>
      <c r="B18" s="11" t="s">
        <v>476</v>
      </c>
      <c r="C18" s="17"/>
      <c r="D18" s="12">
        <f ca="1">OFFSET(D18,1,0)</f>
        <v>0</v>
      </c>
      <c r="E18" s="17"/>
      <c r="F18" s="17"/>
      <c r="G18" s="12">
        <f ca="1">OFFSET(G18,1,0)</f>
        <v>0</v>
      </c>
      <c r="H18" s="17"/>
      <c r="I18" s="11" t="s">
        <v>222</v>
      </c>
      <c r="J18" s="11" t="s">
        <v>477</v>
      </c>
      <c r="K18" s="12">
        <f ca="1" t="shared" ref="K18:K22" si="10">OFFSET(K18,1,0)</f>
        <v>0</v>
      </c>
      <c r="L18" s="12">
        <f ca="1" t="shared" ref="L18:P18" si="11">OFFSET(L18,1,0)</f>
        <v>0</v>
      </c>
      <c r="M18" s="12">
        <f ca="1" t="shared" si="11"/>
        <v>0</v>
      </c>
      <c r="N18" s="12">
        <f ca="1" t="shared" si="11"/>
        <v>0</v>
      </c>
      <c r="O18" s="12">
        <f ca="1" t="shared" si="11"/>
        <v>0</v>
      </c>
      <c r="P18" s="12">
        <f ca="1" t="shared" si="11"/>
        <v>0</v>
      </c>
    </row>
    <row r="19" ht="29.7" customHeight="1" spans="1:16">
      <c r="A19" s="11" t="s">
        <v>478</v>
      </c>
      <c r="B19" s="14" t="s">
        <v>479</v>
      </c>
      <c r="C19" s="17"/>
      <c r="D19" s="13"/>
      <c r="E19" s="17"/>
      <c r="F19" s="17"/>
      <c r="G19" s="13"/>
      <c r="H19" s="17"/>
      <c r="I19" s="11" t="s">
        <v>480</v>
      </c>
      <c r="J19" s="14" t="s">
        <v>481</v>
      </c>
      <c r="K19" s="13"/>
      <c r="L19" s="13"/>
      <c r="M19" s="13"/>
      <c r="N19" s="13"/>
      <c r="O19" s="13"/>
      <c r="P19" s="13"/>
    </row>
    <row r="20" ht="29.7" customHeight="1" spans="1:16">
      <c r="A20" s="11" t="s">
        <v>236</v>
      </c>
      <c r="B20" s="11" t="s">
        <v>482</v>
      </c>
      <c r="C20" s="12">
        <f ca="1" t="shared" ref="C20:H20" si="12">OFFSET(C20,1,0)</f>
        <v>0</v>
      </c>
      <c r="D20" s="12">
        <f ca="1" t="shared" si="12"/>
        <v>0</v>
      </c>
      <c r="E20" s="12">
        <f ca="1" t="shared" si="12"/>
        <v>0</v>
      </c>
      <c r="F20" s="12">
        <f ca="1" t="shared" si="12"/>
        <v>0</v>
      </c>
      <c r="G20" s="12">
        <f ca="1" t="shared" si="12"/>
        <v>0</v>
      </c>
      <c r="H20" s="12">
        <f ca="1" t="shared" si="12"/>
        <v>0</v>
      </c>
      <c r="I20" s="11" t="s">
        <v>234</v>
      </c>
      <c r="J20" s="11" t="s">
        <v>483</v>
      </c>
      <c r="K20" s="12">
        <f ca="1">OFFSET(K20,1,0)</f>
        <v>0</v>
      </c>
      <c r="L20" s="12">
        <f ca="1" t="shared" ref="L20:P20" si="13">OFFSET(L20,1,0)</f>
        <v>0</v>
      </c>
      <c r="M20" s="12">
        <f ca="1" t="shared" si="13"/>
        <v>0</v>
      </c>
      <c r="N20" s="12">
        <f ca="1" t="shared" si="13"/>
        <v>0</v>
      </c>
      <c r="O20" s="12">
        <f ca="1" t="shared" si="13"/>
        <v>0</v>
      </c>
      <c r="P20" s="12">
        <f ca="1" t="shared" si="13"/>
        <v>0</v>
      </c>
    </row>
    <row r="21" ht="29.7" customHeight="1" spans="1:16">
      <c r="A21" s="11" t="s">
        <v>484</v>
      </c>
      <c r="B21" s="11" t="s">
        <v>485</v>
      </c>
      <c r="C21" s="12">
        <f ca="1" t="shared" ref="C21" si="14">SUM(OFFSET(C21,0,1,1,2))</f>
        <v>0</v>
      </c>
      <c r="D21" s="13"/>
      <c r="E21" s="13"/>
      <c r="F21" s="12">
        <f ca="1" t="shared" ref="F21" si="15">SUM(OFFSET(F21,0,1,1,2))</f>
        <v>0</v>
      </c>
      <c r="G21" s="12">
        <f ca="1">L22</f>
        <v>0</v>
      </c>
      <c r="H21" s="12">
        <f ca="1">M22</f>
        <v>0</v>
      </c>
      <c r="I21" s="11" t="s">
        <v>486</v>
      </c>
      <c r="J21" s="11" t="s">
        <v>487</v>
      </c>
      <c r="K21" s="12">
        <f ca="1">SUM(OFFSET(表三!$B$19,0,2),OFFSET(表四!$B$50,0,2),OFFSET(表四!$B$52,0,2),OFFSET(表四!$B$54,0,2))</f>
        <v>0</v>
      </c>
      <c r="L21" s="13"/>
      <c r="M21" s="12">
        <f ca="1">K21-OFFSET(M21,0,-1)</f>
        <v>0</v>
      </c>
      <c r="N21" s="12">
        <f ca="1">SUM(OFFSET(表三!$B$19,0,3),OFFSET(表四!$B$50,0,3),OFFSET(表四!$B$52,0,3),OFFSET(表四!$B$54,0,3))</f>
        <v>0</v>
      </c>
      <c r="O21" s="13"/>
      <c r="P21" s="12">
        <f ca="1">N21-OFFSET(P21,0,-1)</f>
        <v>0</v>
      </c>
    </row>
    <row r="22" ht="29.7" customHeight="1" spans="1:16">
      <c r="A22" s="11"/>
      <c r="B22" s="11"/>
      <c r="C22" s="15"/>
      <c r="D22" s="15"/>
      <c r="E22" s="15"/>
      <c r="F22" s="15"/>
      <c r="G22" s="15"/>
      <c r="H22" s="15"/>
      <c r="I22" s="11" t="s">
        <v>238</v>
      </c>
      <c r="J22" s="11" t="s">
        <v>488</v>
      </c>
      <c r="K22" s="12">
        <f ca="1">OFFSET(K22,1,0)</f>
        <v>0</v>
      </c>
      <c r="L22" s="12">
        <f ca="1" t="shared" ref="L22:P22" si="16">OFFSET(L22,1,0)</f>
        <v>0</v>
      </c>
      <c r="M22" s="12">
        <f ca="1" t="shared" si="16"/>
        <v>0</v>
      </c>
      <c r="N22" s="12">
        <f ca="1" t="shared" si="16"/>
        <v>0</v>
      </c>
      <c r="O22" s="12">
        <f ca="1" t="shared" si="16"/>
        <v>0</v>
      </c>
      <c r="P22" s="12">
        <f ca="1" t="shared" si="16"/>
        <v>0</v>
      </c>
    </row>
    <row r="23" ht="29.7" customHeight="1" spans="1:16">
      <c r="A23" s="11"/>
      <c r="B23" s="11"/>
      <c r="C23" s="15"/>
      <c r="D23" s="15"/>
      <c r="E23" s="15"/>
      <c r="F23" s="15"/>
      <c r="G23" s="15"/>
      <c r="H23" s="15"/>
      <c r="I23" s="11" t="s">
        <v>489</v>
      </c>
      <c r="J23" s="11" t="s">
        <v>490</v>
      </c>
      <c r="K23" s="12">
        <f ca="1" t="shared" ref="K23" si="17">SUM(OFFSET(K23,0,1,1,2))</f>
        <v>0</v>
      </c>
      <c r="L23" s="13"/>
      <c r="M23" s="13"/>
      <c r="N23" s="12">
        <f ca="1" t="shared" ref="N23" si="18">SUM(OFFSET(N23,0,1,1,2))</f>
        <v>0</v>
      </c>
      <c r="O23" s="13"/>
      <c r="P23" s="13"/>
    </row>
    <row r="24" ht="29.7" customHeight="1" spans="1:16">
      <c r="A24" s="11"/>
      <c r="B24" s="11"/>
      <c r="C24" s="15"/>
      <c r="D24" s="15"/>
      <c r="E24" s="15"/>
      <c r="F24" s="15"/>
      <c r="G24" s="15"/>
      <c r="H24" s="15"/>
      <c r="I24" s="11"/>
      <c r="J24" s="11"/>
      <c r="K24" s="15"/>
      <c r="L24" s="15"/>
      <c r="M24" s="15"/>
      <c r="N24" s="15"/>
      <c r="O24" s="15"/>
      <c r="P24" s="15"/>
    </row>
    <row r="25" ht="29.7" customHeight="1" spans="1:16">
      <c r="A25" s="11"/>
      <c r="B25" s="16" t="s">
        <v>491</v>
      </c>
      <c r="C25" s="12">
        <f ca="1" t="shared" ref="C25:H25" si="19">SUM(C14:C15)</f>
        <v>0</v>
      </c>
      <c r="D25" s="12">
        <f ca="1" t="shared" si="19"/>
        <v>0</v>
      </c>
      <c r="E25" s="12">
        <f ca="1" t="shared" si="19"/>
        <v>0</v>
      </c>
      <c r="F25" s="12">
        <f ca="1" t="shared" si="19"/>
        <v>0</v>
      </c>
      <c r="G25" s="12">
        <f ca="1" t="shared" si="19"/>
        <v>0</v>
      </c>
      <c r="H25" s="12">
        <f ca="1" t="shared" si="19"/>
        <v>0</v>
      </c>
      <c r="I25" s="11"/>
      <c r="J25" s="16" t="s">
        <v>492</v>
      </c>
      <c r="K25" s="12">
        <f ca="1" t="shared" ref="K25:P25" si="20">SUM(K14:K15)</f>
        <v>0</v>
      </c>
      <c r="L25" s="12">
        <f ca="1" t="shared" si="20"/>
        <v>0</v>
      </c>
      <c r="M25" s="12">
        <f ca="1" t="shared" si="20"/>
        <v>0</v>
      </c>
      <c r="N25" s="12">
        <f ca="1" t="shared" si="20"/>
        <v>0</v>
      </c>
      <c r="O25" s="12">
        <f ca="1" t="shared" si="20"/>
        <v>0</v>
      </c>
      <c r="P25" s="12">
        <f ca="1" t="shared" si="20"/>
        <v>0</v>
      </c>
    </row>
    <row r="27" spans="3:8">
      <c r="C27" s="18">
        <f ca="1">IF(ABS(C25-K25)&gt;0.5,"请检查平衡！",0)</f>
        <v>0</v>
      </c>
      <c r="D27" s="18">
        <f ca="1" t="shared" ref="D27:H27" si="21">IF(ABS(D25-L25)&gt;0.5,"请检查平衡！",0)</f>
        <v>0</v>
      </c>
      <c r="E27" s="18">
        <f ca="1" t="shared" si="21"/>
        <v>0</v>
      </c>
      <c r="F27" s="18">
        <f ca="1" t="shared" si="21"/>
        <v>0</v>
      </c>
      <c r="G27" s="18">
        <f ca="1" t="shared" si="21"/>
        <v>0</v>
      </c>
      <c r="H27" s="18">
        <f ca="1" t="shared" si="21"/>
        <v>0</v>
      </c>
    </row>
    <row r="28" hidden="1" spans="2:2">
      <c r="B28" s="2" t="s">
        <v>493</v>
      </c>
    </row>
    <row r="29" hidden="1" spans="2:2">
      <c r="B29" s="2" t="s">
        <v>494</v>
      </c>
    </row>
    <row r="30" hidden="1" spans="2:2">
      <c r="B30" s="2" t="s">
        <v>495</v>
      </c>
    </row>
    <row r="31" hidden="1"/>
  </sheetData>
  <mergeCells count="12">
    <mergeCell ref="A2:P2"/>
    <mergeCell ref="O3:P3"/>
    <mergeCell ref="A4:H4"/>
    <mergeCell ref="I4:P4"/>
    <mergeCell ref="C5:E5"/>
    <mergeCell ref="F5:H5"/>
    <mergeCell ref="K5:M5"/>
    <mergeCell ref="N5:P5"/>
    <mergeCell ref="A5:A6"/>
    <mergeCell ref="B5:B6"/>
    <mergeCell ref="I5:I6"/>
    <mergeCell ref="J5:J6"/>
  </mergeCells>
  <printOptions horizontalCentered="1"/>
  <pageMargins left="0.354166666666667" right="0.354166666666667" top="0.984027777777778" bottom="0.984027777777778" header="0.511805555555556" footer="0.511805555555556"/>
  <pageSetup paperSize="9" scale="66" orientation="landscape" blackAndWhite="1"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修改说明</vt:lpstr>
      <vt:lpstr>封面</vt:lpstr>
      <vt:lpstr>内置数据</vt:lpstr>
      <vt:lpstr>目录</vt:lpstr>
      <vt:lpstr>表一</vt:lpstr>
      <vt:lpstr>表二</vt:lpstr>
      <vt:lpstr>表三</vt:lpstr>
      <vt:lpstr>表四</vt:lpstr>
      <vt:lpstr>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2026-01-03T09:33:00Z</dcterms:created>
  <dcterms:modified xsi:type="dcterms:W3CDTF">2026-01-21T01:50:13Z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0A0D73F1A4EE45289CA978A4201FA63D_13</vt:lpwstr>
  </property>
  <property fmtid="{D5CDD505-2E9C-101B-9397-08002B2CF9AE}" pid="3" name="KSOProductBuildVer">
    <vt:lpwstr>2052-12.1.0.16412</vt:lpwstr>
  </property>
  <property fmtid="{D5CDD505-2E9C-101B-9397-08002B2CF9AE}" pid="4" name="KSOReadingLayout">
    <vt:bool>true</vt:bool>
  </property>
</Properties>
</file>